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37EF5FF-2045-4EFD-8B92-241E23E64F9C}" xr6:coauthVersionLast="47" xr6:coauthVersionMax="47" xr10:uidLastSave="{00000000-0000-0000-0000-000000000000}"/>
  <bookViews>
    <workbookView xWindow="-120" yWindow="-120" windowWidth="20730" windowHeight="11160" tabRatio="910" firstSheet="1" activeTab="2" xr2:uid="{00000000-000D-0000-FFFF-FFFF00000000}"/>
  </bookViews>
  <sheets>
    <sheet name="Tinh CP 2024 (2)" sheetId="60" r:id="rId1"/>
    <sheet name="Luong" sheetId="31" r:id="rId2"/>
    <sheet name="TỔNG HỢP" sheetId="34" r:id="rId3"/>
    <sheet name="1" sheetId="4" r:id="rId4"/>
    <sheet name="2" sheetId="5" r:id="rId5"/>
    <sheet name="3" sheetId="35" r:id="rId6"/>
    <sheet name="4" sheetId="36" r:id="rId7"/>
    <sheet name="5" sheetId="38" r:id="rId8"/>
    <sheet name="6" sheetId="39" r:id="rId9"/>
    <sheet name="7" sheetId="41" r:id="rId10"/>
    <sheet name="8" sheetId="40" r:id="rId11"/>
    <sheet name="9" sheetId="44" r:id="rId12"/>
    <sheet name="10" sheetId="45" r:id="rId13"/>
    <sheet name="11" sheetId="46" r:id="rId14"/>
    <sheet name="12" sheetId="47" r:id="rId15"/>
    <sheet name="13" sheetId="48" r:id="rId16"/>
    <sheet name="14" sheetId="49" r:id="rId17"/>
    <sheet name="15" sheetId="50" r:id="rId18"/>
    <sheet name="16" sheetId="51" r:id="rId19"/>
    <sheet name="17" sheetId="52" r:id="rId20"/>
    <sheet name="18" sheetId="54" r:id="rId21"/>
    <sheet name="19" sheetId="55" r:id="rId22"/>
    <sheet name="20" sheetId="56" r:id="rId23"/>
    <sheet name="21" sheetId="59" r:id="rId24"/>
    <sheet name="Tiêm tại giường" sheetId="30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\0">'[1]PNT-QUOT-#3'!#REF!</definedName>
    <definedName name="\z">'[1]COAT&amp;WRAP-QIOT-#3'!#REF!</definedName>
    <definedName name="__A65700">'[2]MTO REV.2(ARMOR)'!#REF!</definedName>
    <definedName name="__A65800">'[2]MTO REV.2(ARMOR)'!#REF!</definedName>
    <definedName name="__A66000">'[2]MTO REV.2(ARMOR)'!#REF!</definedName>
    <definedName name="__A67000">'[2]MTO REV.2(ARMOR)'!#REF!</definedName>
    <definedName name="__A68000">'[2]MTO REV.2(ARMOR)'!#REF!</definedName>
    <definedName name="__A70000">'[2]MTO REV.2(ARMOR)'!#REF!</definedName>
    <definedName name="__A75000">'[2]MTO REV.2(ARMOR)'!#REF!</definedName>
    <definedName name="__A85000">'[2]MTO REV.2(ARMOR)'!#REF!</definedName>
    <definedName name="__Key1">[3]Sheet15!#REF!</definedName>
    <definedName name="__Key2">#REF!</definedName>
    <definedName name="__Key3">'[4]TONG HOP'!#REF!</definedName>
    <definedName name="__oto10">[5]VL!#REF!</definedName>
    <definedName name="__sat10">[6]Gia!#REF!</definedName>
    <definedName name="__sat14">[6]Gia!#REF!</definedName>
    <definedName name="__sat6">[6]Gia!#REF!</definedName>
    <definedName name="__sat8">[6]Gia!#REF!</definedName>
    <definedName name="_1">#REF!</definedName>
    <definedName name="_2">#REF!</definedName>
    <definedName name="_a1" localSheetId="0" hidden="1">{"'Sheet1'!$L$16"}</definedName>
    <definedName name="_a1" hidden="1">{"'Sheet1'!$L$16"}</definedName>
    <definedName name="_CON1">#REF!</definedName>
    <definedName name="_CON2">#REF!</definedName>
    <definedName name="_Fill" hidden="1">#REF!</definedName>
    <definedName name="_NET2">#REF!</definedName>
    <definedName name="_Order1" hidden="1">255</definedName>
    <definedName name="_Order2" hidden="1">255</definedName>
    <definedName name="_Sort" hidden="1">#REF!</definedName>
    <definedName name="A">'[1]PNT-QUOT-#3'!#REF!</definedName>
    <definedName name="a1_">'[7]Xuly Data'!#REF!</definedName>
    <definedName name="a2_">'[7]Xuly Data'!#REF!</definedName>
    <definedName name="a3_">'[7]Xuly Data'!#REF!</definedName>
    <definedName name="a4_">'[7]Xuly Data'!#REF!</definedName>
    <definedName name="a5_">'[7]Xuly Data'!#REF!</definedName>
    <definedName name="a6_">[8]Solieu!$C$84</definedName>
    <definedName name="a7_">'[7]Xuly Data'!#REF!</definedName>
    <definedName name="AA">#REF!</definedName>
    <definedName name="AAA">'[9]MTL$-INTER'!#REF!</definedName>
    <definedName name="ADAS">'[10]DGchitiet '!#REF!</definedName>
    <definedName name="B">'[1]PNT-QUOT-#3'!#REF!</definedName>
    <definedName name="b1_">'[7]Xuly Data'!#REF!</definedName>
    <definedName name="b2_">'[7]Xuly Data'!#REF!</definedName>
    <definedName name="b3_">'[7]Xuly Data'!#REF!</definedName>
    <definedName name="b4_">'[7]Xuly Data'!#REF!</definedName>
    <definedName name="b5_">'[7]Xuly Data'!#REF!</definedName>
    <definedName name="b6_">'[7]Xuly Data'!#REF!</definedName>
    <definedName name="b7_">'[7]Xuly Data'!#REF!</definedName>
    <definedName name="Bar">'[11]B-B'!$B$65:$J$66</definedName>
    <definedName name="BB">#REF!</definedName>
    <definedName name="betong">[12]Sheet1!#REF!</definedName>
    <definedName name="BOQ">#REF!</definedName>
    <definedName name="BVCISUMMARY">#REF!</definedName>
    <definedName name="c_">#REF!</definedName>
    <definedName name="CABLE2">'[13]MTO REV.0'!$A$1:$Q$570</definedName>
    <definedName name="Car">#REF!</definedName>
    <definedName name="CC">#REF!</definedName>
    <definedName name="CDDB">'[7]Xuly Data'!#REF!</definedName>
    <definedName name="CDDT">'[7]Xuly Data'!#REF!</definedName>
    <definedName name="CDMD">'[7]Xuly Data'!#REF!</definedName>
    <definedName name="Cdnum">#REF!</definedName>
    <definedName name="CH">[5]TN!#REF!</definedName>
    <definedName name="Chu">[5]ND!#REF!</definedName>
    <definedName name="CLVL">#REF!</definedName>
    <definedName name="Co">#REF!</definedName>
    <definedName name="COAT">'[1]PNT-QUOT-#3'!#REF!</definedName>
    <definedName name="COMMON">#REF!</definedName>
    <definedName name="CON_EQP_COS">#REF!</definedName>
    <definedName name="Concrete">'[10]DGchitiet '!#REF!</definedName>
    <definedName name="COVER">#REF!</definedName>
    <definedName name="CPC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t3_">[6]Gia!#REF!</definedName>
    <definedName name="ct5_">[6]Gia!#REF!</definedName>
    <definedName name="Ctb">'[14]Lç khoan LK1'!#REF!</definedName>
    <definedName name="Cv">'[14]Lç khoan LK1'!$D$399</definedName>
    <definedName name="d4_">[15]Loading!#REF!</definedName>
    <definedName name="d5_">[15]Loading!#REF!</definedName>
    <definedName name="dadas">'[11]B-B'!#REF!</definedName>
    <definedName name="_xlnm.Database">#REF!</definedName>
    <definedName name="DataFilter" localSheetId="12">[16]!DataFilter</definedName>
    <definedName name="DataFilter" localSheetId="13">[16]!DataFilter</definedName>
    <definedName name="DataFilter" localSheetId="14">[16]!DataFilter</definedName>
    <definedName name="DataFilter" localSheetId="15">[16]!DataFilter</definedName>
    <definedName name="DataFilter" localSheetId="16">[16]!DataFilter</definedName>
    <definedName name="DataFilter" localSheetId="17">[16]!DataFilter</definedName>
    <definedName name="DataFilter" localSheetId="18">[16]!DataFilter</definedName>
    <definedName name="DataFilter" localSheetId="19">[16]!DataFilter</definedName>
    <definedName name="DataFilter" localSheetId="20">[16]!DataFilter</definedName>
    <definedName name="DataFilter" localSheetId="21">[16]!DataFilter</definedName>
    <definedName name="DataFilter" localSheetId="22">[16]!DataFilter</definedName>
    <definedName name="DataFilter" localSheetId="23">[16]!DataFilter</definedName>
    <definedName name="DataFilter" localSheetId="5">[16]!DataFilter</definedName>
    <definedName name="DataFilter" localSheetId="6">[16]!DataFilter</definedName>
    <definedName name="DataFilter" localSheetId="7">[16]!DataFilter</definedName>
    <definedName name="DataFilter" localSheetId="8">[16]!DataFilter</definedName>
    <definedName name="DataFilter" localSheetId="9">[16]!DataFilter</definedName>
    <definedName name="DataFilter" localSheetId="10">[16]!DataFilter</definedName>
    <definedName name="DataFilter" localSheetId="11">[16]!DataFilter</definedName>
    <definedName name="DataFilter" localSheetId="0">[16]!DataFilter</definedName>
    <definedName name="DataFilter">[16]!DataFilter</definedName>
    <definedName name="DataSort" localSheetId="12">[16]!DataSort</definedName>
    <definedName name="DataSort" localSheetId="13">[16]!DataSort</definedName>
    <definedName name="DataSort" localSheetId="14">[16]!DataSort</definedName>
    <definedName name="DataSort" localSheetId="15">[16]!DataSort</definedName>
    <definedName name="DataSort" localSheetId="16">[16]!DataSort</definedName>
    <definedName name="DataSort" localSheetId="17">[16]!DataSort</definedName>
    <definedName name="DataSort" localSheetId="18">[16]!DataSort</definedName>
    <definedName name="DataSort" localSheetId="19">[16]!DataSort</definedName>
    <definedName name="DataSort" localSheetId="20">[16]!DataSort</definedName>
    <definedName name="DataSort" localSheetId="21">[16]!DataSort</definedName>
    <definedName name="DataSort" localSheetId="22">[16]!DataSort</definedName>
    <definedName name="DataSort" localSheetId="23">[16]!DataSort</definedName>
    <definedName name="DataSort" localSheetId="5">[16]!DataSort</definedName>
    <definedName name="DataSort" localSheetId="6">[16]!DataSort</definedName>
    <definedName name="DataSort" localSheetId="7">[16]!DataSort</definedName>
    <definedName name="DataSort" localSheetId="8">[16]!DataSort</definedName>
    <definedName name="DataSort" localSheetId="9">[16]!DataSort</definedName>
    <definedName name="DataSort" localSheetId="10">[16]!DataSort</definedName>
    <definedName name="DataSort" localSheetId="11">[16]!DataSort</definedName>
    <definedName name="DataSort" localSheetId="0">[16]!DataSort</definedName>
    <definedName name="DataSort">[16]!DataSort</definedName>
    <definedName name="den_bu">#REF!</definedName>
    <definedName name="DMVT">#REF!</definedName>
    <definedName name="DoorWindow">'[10]DGchitiet '!#REF!</definedName>
    <definedName name="DSUMDATA">#REF!</definedName>
    <definedName name="Earthwork">'[10]DGchitiet '!#REF!</definedName>
    <definedName name="EL2_">'[7]Xuly Data'!#REF!</definedName>
    <definedName name="EL3_">'[7]Xuly Data'!#REF!</definedName>
    <definedName name="EL4_">'[7]Xuly Data'!#REF!</definedName>
    <definedName name="EL5_">'[7]Xuly Data'!#REF!</definedName>
    <definedName name="EL6_">[8]Solieu!$I$84</definedName>
    <definedName name="en">[17]Sheet3!#REF!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_xlnm.Extract">#REF!</definedName>
    <definedName name="f">'[14]Lç khoan LK1'!#REF!</definedName>
    <definedName name="fb">[11]Analysis!$I$45</definedName>
    <definedName name="FinishWork">'[10]DGchitiet '!#REF!</definedName>
    <definedName name="Fitb">'[14]Lç khoan LK1'!#REF!</definedName>
    <definedName name="FP">'[1]COAT&amp;WRAP-QIOT-#3'!#REF!</definedName>
    <definedName name="G">#REF!</definedName>
    <definedName name="GBDF">'[10]DGchitiet '!#REF!</definedName>
    <definedName name="gd">#REF!</definedName>
    <definedName name="Gia">[18]XL4Poppy!$A$26</definedName>
    <definedName name="gia_tien_BTN">#REF!</definedName>
    <definedName name="Glazing">'[10]DGchitiet '!#REF!</definedName>
    <definedName name="GoBack" localSheetId="12">[16]KLHT!GoBack</definedName>
    <definedName name="GoBack" localSheetId="13">[16]KLHT!GoBack</definedName>
    <definedName name="GoBack" localSheetId="14">[16]KLHT!GoBack</definedName>
    <definedName name="GoBack" localSheetId="15">[16]KLHT!GoBack</definedName>
    <definedName name="GoBack" localSheetId="16">[16]KLHT!GoBack</definedName>
    <definedName name="GoBack" localSheetId="17">[16]KLHT!GoBack</definedName>
    <definedName name="GoBack" localSheetId="18">[16]KLHT!GoBack</definedName>
    <definedName name="GoBack" localSheetId="19">[16]KLHT!GoBack</definedName>
    <definedName name="GoBack" localSheetId="20">[16]KLHT!GoBack</definedName>
    <definedName name="GoBack" localSheetId="21">[16]KLHT!GoBack</definedName>
    <definedName name="GoBack" localSheetId="22">[16]KLHT!GoBack</definedName>
    <definedName name="GoBack" localSheetId="23">[16]KLHT!GoBack</definedName>
    <definedName name="GoBack" localSheetId="5">[16]KLHT!GoBack</definedName>
    <definedName name="GoBack" localSheetId="6">[16]KLHT!GoBack</definedName>
    <definedName name="GoBack" localSheetId="7">[16]KLHT!GoBack</definedName>
    <definedName name="GoBack" localSheetId="8">[16]KLHT!GoBack</definedName>
    <definedName name="GoBack" localSheetId="9">[16]KLHT!GoBack</definedName>
    <definedName name="GoBack" localSheetId="10">[16]KLHT!GoBack</definedName>
    <definedName name="GoBack" localSheetId="11">[16]KLHT!GoBack</definedName>
    <definedName name="GoBack" localSheetId="0">[16]KLHT!GoBack</definedName>
    <definedName name="GoBack">[16]KLHT!GoBack</definedName>
    <definedName name="GPT_GROUNDING_PT">'[19]NEW-PANEL'!#REF!</definedName>
    <definedName name="grC">'[11]C-C'!$J$11</definedName>
    <definedName name="grD">'[11]D-D'!$J$11</definedName>
    <definedName name="gtb">'[14]Lç khoan LK1'!#REF!</definedName>
    <definedName name="GTRI">#REF!</definedName>
    <definedName name="gvl">[20]GVL!$A$6:$F$131</definedName>
    <definedName name="h">[6]Gia!#REF!</definedName>
    <definedName name="h.2">[21]Sheet1!#REF!</definedName>
    <definedName name="h1_">'[7]Xuly Data'!#REF!</definedName>
    <definedName name="h2_">'[7]Xuly Data'!#REF!</definedName>
    <definedName name="h3_">'[7]Xuly Data'!#REF!</definedName>
    <definedName name="h4_">'[7]Xuly Data'!#REF!</definedName>
    <definedName name="h5_">'[7]Xuly Data'!#REF!</definedName>
    <definedName name="h6_">'[7]Xuly Data'!#REF!</definedName>
    <definedName name="h7_">'[7]Xuly Data'!#REF!</definedName>
    <definedName name="Ha">'[14]Lç khoan LK1'!$G$227</definedName>
    <definedName name="Hb">'[14]Lç khoan LK1'!$E$17</definedName>
    <definedName name="HCG">'[10]DGchitiet '!#REF!</definedName>
    <definedName name="HGG">'[10]DGchitiet '!#REF!</definedName>
    <definedName name="Hinh_dang">#REF!</definedName>
    <definedName name="HOME_MANP">#REF!</definedName>
    <definedName name="HOMEOFFICE_COST">#REF!</definedName>
    <definedName name="Hpl">'[14]Lç khoan LK1'!$D$215</definedName>
    <definedName name="hs">[6]Gia!#REF!</definedName>
    <definedName name="HSlanxe">[8]Solieu!$D$15</definedName>
    <definedName name="hsoDH">#REF!</definedName>
    <definedName name="ht">'[10]DGchitiet '!#REF!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0" hidden="1">{"'Sheet1'!$L$16"}</definedName>
    <definedName name="huy" hidden="1">{"'Sheet1'!$L$16"}</definedName>
    <definedName name="Hy">'[14]Lç khoan LK1'!#REF!</definedName>
    <definedName name="IDLAB_COST">#REF!</definedName>
    <definedName name="INDMANP">#REF!</definedName>
    <definedName name="InteriorWork">'[10]DGchitiet '!#REF!</definedName>
    <definedName name="IO">'[1]COAT&amp;WRAP-QIOT-#3'!#REF!</definedName>
    <definedName name="Khocau">'[7]Xuly Data'!#REF!</definedName>
    <definedName name="l">[18]XL4Poppy!$C$27</definedName>
    <definedName name="l_1">#REF!</definedName>
    <definedName name="Lf">'[15]Check C'!#REF!</definedName>
    <definedName name="LN">#REF!</definedName>
    <definedName name="Loai">#REF!</definedName>
    <definedName name="Ltt">'[7]Xuly Data'!#REF!</definedName>
    <definedName name="m">'[14]Lç khoan LK1'!$E$14</definedName>
    <definedName name="MAJ_CON_EQP">#REF!</definedName>
    <definedName name="Masonry">'[10]DGchitiet '!#REF!</definedName>
    <definedName name="MAT">'[1]COAT&amp;WRAP-QIOT-#3'!#REF!</definedName>
    <definedName name="Máy_móc_thiết_bị_lắp_đặt_trong_công_trình">#REF!</definedName>
    <definedName name="MetalWork">'[10]DGchitiet '!#REF!</definedName>
    <definedName name="MF">'[1]COAT&amp;WRAP-QIOT-#3'!#REF!</definedName>
    <definedName name="MG_A">#REF!</definedName>
    <definedName name="MiscellaneousWork">'[10]DGchitiet '!#REF!</definedName>
    <definedName name="MNTHTH">[8]Solieu!$E$27</definedName>
    <definedName name="MNTN">'[7]Xuly Data'!#REF!</definedName>
    <definedName name="MNTT">'[7]Xuly Data'!#REF!</definedName>
    <definedName name="Nc">'[14]Lç khoan LK1'!#REF!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o">#REF!</definedName>
    <definedName name="ong">[21]Sheet1!#REF!</definedName>
    <definedName name="OTHER_PANEL">'[19]NEW-PANEL'!#REF!</definedName>
    <definedName name="OtherWork">'[10]DGchitiet '!#REF!</definedName>
    <definedName name="otherworks">'[10]DGchitiet '!#REF!</definedName>
    <definedName name="P">'[1]PNT-QUOT-#3'!#REF!</definedName>
    <definedName name="PA">#REF!</definedName>
    <definedName name="Painting">'[10]DGchitiet '!#REF!</definedName>
    <definedName name="paintings">'[10]DGchitiet '!#REF!</definedName>
    <definedName name="PEJM">'[1]COAT&amp;WRAP-QIOT-#3'!#REF!</definedName>
    <definedName name="PF">'[1]PNT-QUOT-#3'!#REF!</definedName>
    <definedName name="PK">#REF!</definedName>
    <definedName name="PL_指示燈___P.B.___REST_P.B._壓扣開關">'[19]NEW-PANEL'!#REF!</definedName>
    <definedName name="Plaster">'[10]DGchitiet '!#REF!</definedName>
    <definedName name="PM">[22]IBASE!$AH$16:$AV$110</definedName>
    <definedName name="Price">#REF!</definedName>
    <definedName name="_xlnm.Print_Area">'[11]B-B'!$A$1:$K$63</definedName>
    <definedName name="Print_Area_MI">[23]ESTI.!$A$1:$U$52</definedName>
    <definedName name="_xlnm.Print_Titles" localSheetId="24">'Tiêm tại giường'!$3:$5</definedName>
    <definedName name="_xlnm.Print_Titles" localSheetId="0">'Tinh CP 2024 (2)'!$8:$8</definedName>
    <definedName name="_xlnm.Print_Titles" localSheetId="2">'TỔNG HỢP'!$6:$9</definedName>
    <definedName name="_xlnm.Print_Titles">#N/A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RoofingWork">'[10]DGchitiet '!#REF!</definedName>
    <definedName name="RT">'[1]COAT&amp;WRAP-QIOT-#3'!#REF!</definedName>
    <definedName name="s_0">'[14]Lç khoan LK1'!#REF!</definedName>
    <definedName name="s_1">'[14]Lç khoan LK1'!#REF!</definedName>
    <definedName name="SB">[22]IBASE!$AH$7:$AL$14</definedName>
    <definedName name="sc">'[14]Lç khoan LK1'!$K$8</definedName>
    <definedName name="Solan">'[7]Xuly Data'!#REF!</definedName>
    <definedName name="SORT">#REF!</definedName>
    <definedName name="SORT_AREA">'[23]DI-ESTI'!$A$8:$R$489</definedName>
    <definedName name="SP">'[1]PNT-QUOT-#3'!#REF!</definedName>
    <definedName name="SPEC">#REF!</definedName>
    <definedName name="SPECSUMMARY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UMMARY">#REF!</definedName>
    <definedName name="t">[15]Loading!#REF!</definedName>
    <definedName name="t_1">'[14]Lç khoan LK1'!#REF!</definedName>
    <definedName name="Taikhoan">'[24]Tai khoan'!$A$3:$C$93</definedName>
    <definedName name="TaxTV">10%</definedName>
    <definedName name="TaxXL">5%</definedName>
    <definedName name="TemporaryWork">'[10]DGchitiet '!#REF!</definedName>
    <definedName name="THK">'[1]COAT&amp;WRAP-QIOT-#3'!#REF!</definedName>
    <definedName name="Tien">#REF!</definedName>
    <definedName name="TileStone">'[10]DGchitiet '!#REF!</definedName>
    <definedName name="TL">[5]ND!#REF!</definedName>
    <definedName name="TMProtection">'[10]DGchitiet '!#REF!</definedName>
    <definedName name="Tra_don_gia_KS">#REF!</definedName>
    <definedName name="Tra_phan_tram">[25]Tra_bang!#REF!</definedName>
    <definedName name="TRAM">#REF!</definedName>
    <definedName name="TRANSFORMER">'[19]NEW-PANEL'!#REF!</definedName>
    <definedName name="TRAvH">#REF!</definedName>
    <definedName name="ty_le_BTN">#REF!</definedName>
    <definedName name="VA">[5]ND!#REF!</definedName>
    <definedName name="VARIINST">#REF!</definedName>
    <definedName name="VARIPURC">#REF!</definedName>
    <definedName name="voi">'[26]Gia vat tu'!#REF!</definedName>
    <definedName name="Vr">'[11]B-B'!$F$59</definedName>
    <definedName name="W">#REF!</definedName>
    <definedName name="X">#REF!</definedName>
    <definedName name="Xuat_hien1">[27]DTCT!$A$7:$A$157</definedName>
    <definedName name="YHRTYH">'[10]DGchitiet '!#REF!</definedName>
    <definedName name="ỴUT" hidden="1">#REF!</definedName>
    <definedName name="Z">#REF!</definedName>
    <definedName name="ZYX">#REF!</definedName>
    <definedName name="ZZZ">#REF!</definedName>
  </definedNames>
  <calcPr calcId="191029"/>
</workbook>
</file>

<file path=xl/calcChain.xml><?xml version="1.0" encoding="utf-8"?>
<calcChain xmlns="http://schemas.openxmlformats.org/spreadsheetml/2006/main">
  <c r="Y11" i="34" l="1"/>
  <c r="Y12" i="34"/>
  <c r="Y13" i="34"/>
  <c r="Y14" i="34"/>
  <c r="Y15" i="34"/>
  <c r="Y16" i="34"/>
  <c r="Y17" i="34"/>
  <c r="Y18" i="34"/>
  <c r="Y19" i="34"/>
  <c r="Y20" i="34"/>
  <c r="Y21" i="34"/>
  <c r="Y22" i="34"/>
  <c r="Y23" i="34"/>
  <c r="Y24" i="34"/>
  <c r="Y25" i="34"/>
  <c r="Y26" i="34"/>
  <c r="Y27" i="34"/>
  <c r="Y28" i="34"/>
  <c r="Y29" i="34"/>
  <c r="Y30" i="34"/>
  <c r="Y31" i="34"/>
  <c r="Y32" i="34"/>
  <c r="Y33" i="34"/>
  <c r="Y34" i="34"/>
  <c r="Y35" i="34"/>
  <c r="Y36" i="34"/>
  <c r="Y37" i="34"/>
  <c r="Y38" i="34"/>
  <c r="Y39" i="34"/>
  <c r="Y40" i="34"/>
  <c r="Y41" i="34"/>
  <c r="Y42" i="34"/>
  <c r="Y43" i="34"/>
  <c r="Y44" i="34"/>
  <c r="Y45" i="34"/>
  <c r="Y46" i="34"/>
  <c r="Y47" i="34"/>
  <c r="Y48" i="34"/>
  <c r="Y49" i="34"/>
  <c r="Y50" i="34"/>
  <c r="Y51" i="34"/>
  <c r="Y52" i="34"/>
  <c r="Y53" i="34"/>
  <c r="Y54" i="34"/>
  <c r="Y55" i="34"/>
  <c r="Y10" i="34"/>
  <c r="D11" i="34"/>
  <c r="D12" i="34"/>
  <c r="D13" i="34"/>
  <c r="D14" i="34"/>
  <c r="D15" i="34"/>
  <c r="D16" i="34"/>
  <c r="D17" i="34"/>
  <c r="D18" i="34"/>
  <c r="D19" i="34"/>
  <c r="D20" i="34"/>
  <c r="D21" i="34"/>
  <c r="D22" i="34"/>
  <c r="D23" i="34"/>
  <c r="D24" i="34"/>
  <c r="D25" i="34"/>
  <c r="D26" i="34"/>
  <c r="D27" i="34"/>
  <c r="D28" i="34"/>
  <c r="D29" i="34"/>
  <c r="D30" i="34"/>
  <c r="D31" i="34"/>
  <c r="D32" i="34"/>
  <c r="D33" i="34"/>
  <c r="D34" i="34"/>
  <c r="D35" i="34"/>
  <c r="D36" i="34"/>
  <c r="D37" i="34"/>
  <c r="D38" i="34"/>
  <c r="D39" i="34"/>
  <c r="D40" i="34"/>
  <c r="D41" i="34"/>
  <c r="D42" i="34"/>
  <c r="D43" i="34"/>
  <c r="D44" i="34"/>
  <c r="D45" i="34"/>
  <c r="D46" i="34"/>
  <c r="D47" i="34"/>
  <c r="D48" i="34"/>
  <c r="D49" i="34"/>
  <c r="D50" i="34"/>
  <c r="D51" i="34"/>
  <c r="D52" i="34"/>
  <c r="D53" i="34"/>
  <c r="D54" i="34"/>
  <c r="D55" i="34"/>
  <c r="D10" i="34"/>
  <c r="F34" i="30" l="1"/>
  <c r="M56" i="34" s="1"/>
  <c r="F19" i="50" l="1"/>
  <c r="M55" i="34" l="1"/>
  <c r="M54" i="34"/>
  <c r="M53" i="34"/>
  <c r="M52" i="34"/>
  <c r="M51" i="34"/>
  <c r="M50" i="34"/>
  <c r="M49" i="34"/>
  <c r="M48" i="34"/>
  <c r="M47" i="34"/>
  <c r="M46" i="34"/>
  <c r="M45" i="34"/>
  <c r="M44" i="34"/>
  <c r="M43" i="34"/>
  <c r="M42" i="34"/>
  <c r="M41" i="34"/>
  <c r="M40" i="34"/>
  <c r="M39" i="34"/>
  <c r="M38" i="34"/>
  <c r="M37" i="34"/>
  <c r="M36" i="34"/>
  <c r="M35" i="34"/>
  <c r="M34" i="34"/>
  <c r="M33" i="34"/>
  <c r="M32" i="34"/>
  <c r="M31" i="34"/>
  <c r="M30" i="34"/>
  <c r="M29" i="34"/>
  <c r="M28" i="34"/>
  <c r="M27" i="34"/>
  <c r="M26" i="34"/>
  <c r="M25" i="34"/>
  <c r="F32" i="30"/>
  <c r="F31" i="30"/>
  <c r="F30" i="30"/>
  <c r="F29" i="30"/>
  <c r="F28" i="30"/>
  <c r="F27" i="30"/>
  <c r="D26" i="30"/>
  <c r="F26" i="30" s="1"/>
  <c r="F25" i="30"/>
  <c r="F26" i="59"/>
  <c r="F25" i="59"/>
  <c r="F24" i="59"/>
  <c r="F23" i="59"/>
  <c r="F22" i="59"/>
  <c r="F21" i="59"/>
  <c r="D20" i="59"/>
  <c r="F20" i="59" s="1"/>
  <c r="F19" i="59"/>
  <c r="F17" i="59"/>
  <c r="F19" i="56"/>
  <c r="D21" i="56"/>
  <c r="F21" i="56" s="1"/>
  <c r="F20" i="56" s="1"/>
  <c r="F15" i="56" s="1"/>
  <c r="L53" i="34" s="1"/>
  <c r="F18" i="56"/>
  <c r="F17" i="56"/>
  <c r="F8" i="56"/>
  <c r="F9" i="56" s="1"/>
  <c r="F7" i="56" s="1"/>
  <c r="E53" i="34" s="1"/>
  <c r="F18" i="55"/>
  <c r="F17" i="55"/>
  <c r="D21" i="55"/>
  <c r="F21" i="55" s="1"/>
  <c r="F20" i="55"/>
  <c r="F8" i="55"/>
  <c r="F9" i="55" s="1"/>
  <c r="F7" i="55" s="1"/>
  <c r="F17" i="54"/>
  <c r="F26" i="54"/>
  <c r="F25" i="54"/>
  <c r="F24" i="54"/>
  <c r="F23" i="54"/>
  <c r="F22" i="54"/>
  <c r="F21" i="54"/>
  <c r="D20" i="54"/>
  <c r="F20" i="54" s="1"/>
  <c r="F19" i="54"/>
  <c r="F17" i="52"/>
  <c r="F26" i="52"/>
  <c r="F25" i="52"/>
  <c r="F24" i="52"/>
  <c r="F23" i="52"/>
  <c r="F22" i="52"/>
  <c r="F21" i="52"/>
  <c r="D20" i="52"/>
  <c r="F20" i="52" s="1"/>
  <c r="F19" i="52"/>
  <c r="F18" i="51"/>
  <c r="F17" i="51"/>
  <c r="D21" i="51"/>
  <c r="F21" i="51" s="1"/>
  <c r="F20" i="51"/>
  <c r="F8" i="51"/>
  <c r="F23" i="50"/>
  <c r="F24" i="50"/>
  <c r="F25" i="50"/>
  <c r="F26" i="50"/>
  <c r="F27" i="50"/>
  <c r="F28" i="50"/>
  <c r="F18" i="50"/>
  <c r="F17" i="50"/>
  <c r="D22" i="50"/>
  <c r="F22" i="50" s="1"/>
  <c r="F21" i="50"/>
  <c r="F20" i="49"/>
  <c r="F19" i="49"/>
  <c r="F18" i="49"/>
  <c r="F17" i="49"/>
  <c r="F29" i="49"/>
  <c r="F28" i="49"/>
  <c r="F27" i="49"/>
  <c r="F26" i="49"/>
  <c r="F25" i="49"/>
  <c r="F24" i="49"/>
  <c r="D23" i="49"/>
  <c r="F23" i="49" s="1"/>
  <c r="F22" i="49"/>
  <c r="F27" i="48"/>
  <c r="F26" i="48"/>
  <c r="F25" i="48"/>
  <c r="F24" i="48"/>
  <c r="F23" i="48"/>
  <c r="F22" i="48"/>
  <c r="D21" i="48"/>
  <c r="F21" i="48" s="1"/>
  <c r="F20" i="48"/>
  <c r="L52" i="34" l="1"/>
  <c r="F19" i="55"/>
  <c r="F15" i="55" s="1"/>
  <c r="L51" i="34" s="1"/>
  <c r="L54" i="34"/>
  <c r="F9" i="51"/>
  <c r="F7" i="51" s="1"/>
  <c r="F10" i="51" s="1"/>
  <c r="F11" i="51" s="1"/>
  <c r="E46" i="34"/>
  <c r="E47" i="34"/>
  <c r="F19" i="48"/>
  <c r="F15" i="48" s="1"/>
  <c r="F29" i="48" s="1"/>
  <c r="F14" i="48" s="1"/>
  <c r="E52" i="34"/>
  <c r="E51" i="34"/>
  <c r="E50" i="34"/>
  <c r="E54" i="34"/>
  <c r="F18" i="54"/>
  <c r="F18" i="59"/>
  <c r="L50" i="34"/>
  <c r="F10" i="56"/>
  <c r="F11" i="56" s="1"/>
  <c r="F12" i="56" s="1"/>
  <c r="F24" i="56"/>
  <c r="F14" i="56" s="1"/>
  <c r="F10" i="55"/>
  <c r="F18" i="52"/>
  <c r="F19" i="51"/>
  <c r="F15" i="51" s="1"/>
  <c r="F27" i="51"/>
  <c r="F14" i="51" s="1"/>
  <c r="F20" i="50"/>
  <c r="F15" i="50" s="1"/>
  <c r="F21" i="49"/>
  <c r="F15" i="49" s="1"/>
  <c r="F27" i="55" l="1"/>
  <c r="F14" i="55" s="1"/>
  <c r="F12" i="51"/>
  <c r="F13" i="51" s="1"/>
  <c r="F11" i="55"/>
  <c r="F51" i="34"/>
  <c r="F50" i="34"/>
  <c r="F15" i="59"/>
  <c r="L55" i="34"/>
  <c r="L47" i="34"/>
  <c r="L46" i="34"/>
  <c r="F15" i="54"/>
  <c r="F28" i="54" s="1"/>
  <c r="F14" i="54" s="1"/>
  <c r="L49" i="34"/>
  <c r="F15" i="52"/>
  <c r="F28" i="52" s="1"/>
  <c r="F14" i="52" s="1"/>
  <c r="L48" i="34"/>
  <c r="F31" i="49"/>
  <c r="F14" i="49" s="1"/>
  <c r="L42" i="34"/>
  <c r="L41" i="34"/>
  <c r="L40" i="34"/>
  <c r="L39" i="34"/>
  <c r="L37" i="34"/>
  <c r="L38" i="34"/>
  <c r="F30" i="50"/>
  <c r="F14" i="50" s="1"/>
  <c r="L45" i="34"/>
  <c r="L44" i="34"/>
  <c r="L43" i="34"/>
  <c r="F13" i="56"/>
  <c r="F6" i="56" s="1"/>
  <c r="G51" i="34" l="1"/>
  <c r="G50" i="34"/>
  <c r="F12" i="55"/>
  <c r="F6" i="51"/>
  <c r="F28" i="59"/>
  <c r="F14" i="59"/>
  <c r="H51" i="34" l="1"/>
  <c r="H50" i="34"/>
  <c r="F13" i="55"/>
  <c r="F18" i="47"/>
  <c r="F17" i="47"/>
  <c r="F27" i="47"/>
  <c r="F26" i="47"/>
  <c r="F25" i="47"/>
  <c r="F24" i="47"/>
  <c r="F23" i="47"/>
  <c r="F22" i="47"/>
  <c r="D21" i="47"/>
  <c r="F21" i="47" s="1"/>
  <c r="F20" i="47"/>
  <c r="F17" i="46"/>
  <c r="D20" i="46"/>
  <c r="F20" i="46" s="1"/>
  <c r="F19" i="46"/>
  <c r="F8" i="46"/>
  <c r="F29" i="45"/>
  <c r="E27" i="45"/>
  <c r="F27" i="45" s="1"/>
  <c r="E26" i="45"/>
  <c r="F26" i="45" s="1"/>
  <c r="E25" i="45"/>
  <c r="F25" i="45" s="1"/>
  <c r="E24" i="45"/>
  <c r="F24" i="45" s="1"/>
  <c r="F30" i="45"/>
  <c r="F28" i="45"/>
  <c r="D23" i="45"/>
  <c r="F23" i="45" s="1"/>
  <c r="F22" i="45"/>
  <c r="F27" i="44"/>
  <c r="F26" i="44"/>
  <c r="F25" i="44"/>
  <c r="F24" i="44"/>
  <c r="F23" i="44"/>
  <c r="F22" i="44"/>
  <c r="D21" i="44"/>
  <c r="F21" i="44" s="1"/>
  <c r="F20" i="44"/>
  <c r="F18" i="44"/>
  <c r="F17" i="44"/>
  <c r="F18" i="41"/>
  <c r="F17" i="41"/>
  <c r="D21" i="41"/>
  <c r="F21" i="41" s="1"/>
  <c r="F20" i="41"/>
  <c r="F24" i="40"/>
  <c r="F23" i="40"/>
  <c r="F22" i="40"/>
  <c r="F21" i="40"/>
  <c r="D20" i="40"/>
  <c r="F20" i="40" s="1"/>
  <c r="F19" i="40"/>
  <c r="M24" i="34"/>
  <c r="F26" i="39"/>
  <c r="F25" i="39"/>
  <c r="F24" i="39"/>
  <c r="F23" i="39"/>
  <c r="F22" i="39"/>
  <c r="F21" i="39"/>
  <c r="D20" i="39"/>
  <c r="F20" i="39" s="1"/>
  <c r="F19" i="39"/>
  <c r="F17" i="39"/>
  <c r="M23" i="34"/>
  <c r="M22" i="34"/>
  <c r="D21" i="38"/>
  <c r="F21" i="38" s="1"/>
  <c r="F19" i="5"/>
  <c r="F20" i="5"/>
  <c r="F18" i="5"/>
  <c r="F17" i="5"/>
  <c r="F18" i="35"/>
  <c r="F19" i="35"/>
  <c r="F20" i="35"/>
  <c r="F17" i="35"/>
  <c r="F17" i="36"/>
  <c r="F27" i="38"/>
  <c r="F26" i="38"/>
  <c r="F25" i="38"/>
  <c r="F24" i="38"/>
  <c r="F23" i="38"/>
  <c r="F22" i="38"/>
  <c r="F20" i="38"/>
  <c r="F18" i="38"/>
  <c r="F17" i="38"/>
  <c r="M21" i="34"/>
  <c r="F21" i="36"/>
  <c r="F22" i="36"/>
  <c r="F23" i="36"/>
  <c r="F24" i="36"/>
  <c r="F25" i="36"/>
  <c r="F26" i="36"/>
  <c r="F27" i="36"/>
  <c r="F28" i="36"/>
  <c r="F29" i="36"/>
  <c r="F19" i="36"/>
  <c r="D20" i="36"/>
  <c r="F20" i="36" s="1"/>
  <c r="M20" i="34"/>
  <c r="M19" i="34"/>
  <c r="M18" i="34"/>
  <c r="M17" i="34"/>
  <c r="M16" i="34"/>
  <c r="F27" i="35"/>
  <c r="F26" i="35"/>
  <c r="F25" i="35"/>
  <c r="F24" i="35"/>
  <c r="D23" i="35"/>
  <c r="F23" i="35" s="1"/>
  <c r="F22" i="35"/>
  <c r="F8" i="35"/>
  <c r="F9" i="35" s="1"/>
  <c r="F7" i="35" s="1"/>
  <c r="D23" i="5"/>
  <c r="F23" i="5" s="1"/>
  <c r="D22" i="4"/>
  <c r="F22" i="4" s="1"/>
  <c r="F22" i="5"/>
  <c r="F18" i="4"/>
  <c r="F19" i="4"/>
  <c r="F17" i="4"/>
  <c r="F24" i="4"/>
  <c r="F25" i="4"/>
  <c r="F26" i="4"/>
  <c r="F23" i="4"/>
  <c r="F19" i="41" l="1"/>
  <c r="F15" i="41" s="1"/>
  <c r="L26" i="34" s="1"/>
  <c r="F21" i="5"/>
  <c r="F15" i="5" s="1"/>
  <c r="F19" i="47"/>
  <c r="F15" i="47" s="1"/>
  <c r="F18" i="40"/>
  <c r="F15" i="40" s="1"/>
  <c r="L27" i="34" s="1"/>
  <c r="F21" i="35"/>
  <c r="E17" i="34"/>
  <c r="E18" i="34"/>
  <c r="E20" i="34"/>
  <c r="E19" i="34"/>
  <c r="F19" i="44"/>
  <c r="F15" i="44" s="1"/>
  <c r="F6" i="55"/>
  <c r="I51" i="34"/>
  <c r="I50" i="34"/>
  <c r="F29" i="47"/>
  <c r="F14" i="47" s="1"/>
  <c r="F18" i="46"/>
  <c r="F15" i="46" s="1"/>
  <c r="F9" i="46"/>
  <c r="F7" i="46" s="1"/>
  <c r="E34" i="34" s="1"/>
  <c r="F21" i="45"/>
  <c r="F15" i="45" s="1"/>
  <c r="F18" i="39"/>
  <c r="F15" i="39" s="1"/>
  <c r="F19" i="38"/>
  <c r="F15" i="38" s="1"/>
  <c r="F18" i="36"/>
  <c r="F15" i="36" s="1"/>
  <c r="F10" i="35"/>
  <c r="N54" i="34"/>
  <c r="O54" i="34" s="1"/>
  <c r="N53" i="34"/>
  <c r="O53" i="34" s="1"/>
  <c r="N52" i="34"/>
  <c r="O52" i="34" s="1"/>
  <c r="N42" i="34"/>
  <c r="O42" i="34" s="1"/>
  <c r="M14" i="34"/>
  <c r="M15" i="34"/>
  <c r="M13" i="34"/>
  <c r="M11" i="34"/>
  <c r="M12" i="34"/>
  <c r="M10" i="34"/>
  <c r="F54" i="34"/>
  <c r="G54" i="34" s="1"/>
  <c r="F52" i="34"/>
  <c r="F26" i="40" l="1"/>
  <c r="F14" i="40" s="1"/>
  <c r="L25" i="34"/>
  <c r="N25" i="34" s="1"/>
  <c r="O25" i="34" s="1"/>
  <c r="F30" i="41"/>
  <c r="F14" i="41" s="1"/>
  <c r="F11" i="35"/>
  <c r="F12" i="35" s="1"/>
  <c r="F17" i="34"/>
  <c r="F19" i="34"/>
  <c r="F20" i="34"/>
  <c r="F18" i="34"/>
  <c r="F32" i="45"/>
  <c r="F14" i="45" s="1"/>
  <c r="L33" i="34"/>
  <c r="L32" i="34"/>
  <c r="L31" i="34"/>
  <c r="L30" i="34"/>
  <c r="L29" i="34"/>
  <c r="N29" i="34" s="1"/>
  <c r="O29" i="34" s="1"/>
  <c r="L28" i="34"/>
  <c r="F26" i="46"/>
  <c r="F14" i="46" s="1"/>
  <c r="L34" i="34"/>
  <c r="N34" i="34" s="1"/>
  <c r="O34" i="34" s="1"/>
  <c r="L20" i="34"/>
  <c r="N20" i="34" s="1"/>
  <c r="O20" i="34" s="1"/>
  <c r="L18" i="34"/>
  <c r="N18" i="34" s="1"/>
  <c r="O18" i="34" s="1"/>
  <c r="L17" i="34"/>
  <c r="N17" i="34" s="1"/>
  <c r="O17" i="34" s="1"/>
  <c r="L19" i="34"/>
  <c r="F15" i="35"/>
  <c r="F29" i="35" s="1"/>
  <c r="F14" i="35" s="1"/>
  <c r="F29" i="44"/>
  <c r="F14" i="44" s="1"/>
  <c r="L36" i="34"/>
  <c r="L35" i="34"/>
  <c r="L22" i="34"/>
  <c r="N22" i="34" s="1"/>
  <c r="O22" i="34" s="1"/>
  <c r="L23" i="34"/>
  <c r="F28" i="39"/>
  <c r="F14" i="39" s="1"/>
  <c r="L24" i="34"/>
  <c r="N24" i="34" s="1"/>
  <c r="O24" i="34" s="1"/>
  <c r="N55" i="34"/>
  <c r="O55" i="34" s="1"/>
  <c r="N50" i="34"/>
  <c r="O50" i="34" s="1"/>
  <c r="N49" i="34"/>
  <c r="O49" i="34" s="1"/>
  <c r="N43" i="34"/>
  <c r="O43" i="34" s="1"/>
  <c r="N40" i="34"/>
  <c r="O40" i="34" s="1"/>
  <c r="N41" i="34"/>
  <c r="O41" i="34" s="1"/>
  <c r="N38" i="34"/>
  <c r="O38" i="34" s="1"/>
  <c r="N37" i="34"/>
  <c r="O37" i="34" s="1"/>
  <c r="F10" i="46"/>
  <c r="F29" i="38"/>
  <c r="F14" i="38" s="1"/>
  <c r="F31" i="36"/>
  <c r="F14" i="36" s="1"/>
  <c r="L21" i="34"/>
  <c r="N21" i="34" s="1"/>
  <c r="O21" i="34" s="1"/>
  <c r="N27" i="34"/>
  <c r="O27" i="34" s="1"/>
  <c r="N39" i="34"/>
  <c r="O39" i="34" s="1"/>
  <c r="N51" i="34"/>
  <c r="O51" i="34" s="1"/>
  <c r="N26" i="34"/>
  <c r="O26" i="34" s="1"/>
  <c r="N19" i="34"/>
  <c r="O19" i="34" s="1"/>
  <c r="N44" i="34"/>
  <c r="O44" i="34" s="1"/>
  <c r="N45" i="34"/>
  <c r="O45" i="34" s="1"/>
  <c r="N23" i="34"/>
  <c r="O23" i="34" s="1"/>
  <c r="N28" i="34"/>
  <c r="O28" i="34" s="1"/>
  <c r="N46" i="34"/>
  <c r="O46" i="34" s="1"/>
  <c r="N47" i="34"/>
  <c r="O47" i="34" s="1"/>
  <c r="N48" i="34"/>
  <c r="O48" i="34" s="1"/>
  <c r="G52" i="34"/>
  <c r="H52" i="34" s="1"/>
  <c r="I52" i="34" s="1"/>
  <c r="J52" i="34" s="1"/>
  <c r="J47" i="34"/>
  <c r="J51" i="34"/>
  <c r="J53" i="34"/>
  <c r="H54" i="34"/>
  <c r="I54" i="34" s="1"/>
  <c r="J54" i="34" s="1"/>
  <c r="F13" i="35" l="1"/>
  <c r="H18" i="34"/>
  <c r="H19" i="34"/>
  <c r="H20" i="34"/>
  <c r="H17" i="34"/>
  <c r="G17" i="34"/>
  <c r="G19" i="34"/>
  <c r="G18" i="34"/>
  <c r="G20" i="34"/>
  <c r="F11" i="46"/>
  <c r="G34" i="34" s="1"/>
  <c r="F34" i="34"/>
  <c r="F6" i="35"/>
  <c r="J50" i="34"/>
  <c r="J46" i="34"/>
  <c r="F12" i="46" l="1"/>
  <c r="H34" i="34" s="1"/>
  <c r="F13" i="46"/>
  <c r="I34" i="34" s="1"/>
  <c r="I18" i="34"/>
  <c r="J18" i="34" s="1"/>
  <c r="I19" i="34"/>
  <c r="J19" i="34" s="1"/>
  <c r="I17" i="34"/>
  <c r="J17" i="34" s="1"/>
  <c r="I20" i="34"/>
  <c r="J20" i="34" s="1"/>
  <c r="J34" i="34" l="1"/>
  <c r="F6" i="46"/>
  <c r="F13" i="30"/>
  <c r="F38" i="30" l="1"/>
  <c r="F9" i="30"/>
  <c r="F10" i="30" s="1"/>
  <c r="F8" i="30" l="1"/>
  <c r="F8" i="5" l="1"/>
  <c r="E19" i="31" l="1"/>
  <c r="E20" i="31" s="1"/>
  <c r="D19" i="31"/>
  <c r="D20" i="31" s="1"/>
  <c r="E8" i="52" l="1"/>
  <c r="F8" i="52" s="1"/>
  <c r="F9" i="52" s="1"/>
  <c r="F7" i="52" s="1"/>
  <c r="E8" i="54"/>
  <c r="F8" i="54" s="1"/>
  <c r="F9" i="54" s="1"/>
  <c r="F7" i="54" s="1"/>
  <c r="E8" i="59"/>
  <c r="F8" i="59" s="1"/>
  <c r="E8" i="50"/>
  <c r="F8" i="50" s="1"/>
  <c r="F9" i="50" s="1"/>
  <c r="F7" i="50" s="1"/>
  <c r="E8" i="48"/>
  <c r="F8" i="48" s="1"/>
  <c r="F9" i="48" s="1"/>
  <c r="F7" i="48" s="1"/>
  <c r="E8" i="49"/>
  <c r="F8" i="49" s="1"/>
  <c r="E8" i="44"/>
  <c r="F8" i="44" s="1"/>
  <c r="E8" i="38"/>
  <c r="F8" i="38" s="1"/>
  <c r="E8" i="45"/>
  <c r="F8" i="45" s="1"/>
  <c r="E8" i="36"/>
  <c r="F8" i="36" s="1"/>
  <c r="F9" i="36" s="1"/>
  <c r="F7" i="36" s="1"/>
  <c r="E8" i="40"/>
  <c r="F8" i="40" s="1"/>
  <c r="F9" i="40" s="1"/>
  <c r="F7" i="40" s="1"/>
  <c r="E8" i="39"/>
  <c r="F8" i="39" s="1"/>
  <c r="E8" i="47"/>
  <c r="F8" i="47" s="1"/>
  <c r="E8" i="41"/>
  <c r="F8" i="41" s="1"/>
  <c r="E8" i="4"/>
  <c r="F8" i="4" s="1"/>
  <c r="E30" i="55"/>
  <c r="F30" i="55" s="1"/>
  <c r="E34" i="49"/>
  <c r="F34" i="49" s="1"/>
  <c r="E31" i="54"/>
  <c r="F31" i="54" s="1"/>
  <c r="E31" i="52"/>
  <c r="F31" i="52" s="1"/>
  <c r="F32" i="52" s="1"/>
  <c r="F30" i="52" s="1"/>
  <c r="E30" i="51"/>
  <c r="F30" i="51" s="1"/>
  <c r="F31" i="51" s="1"/>
  <c r="F29" i="51" s="1"/>
  <c r="E33" i="50"/>
  <c r="F33" i="50" s="1"/>
  <c r="F34" i="50" s="1"/>
  <c r="F32" i="50" s="1"/>
  <c r="E27" i="56"/>
  <c r="F27" i="56" s="1"/>
  <c r="F28" i="56" s="1"/>
  <c r="F26" i="56" s="1"/>
  <c r="E31" i="59"/>
  <c r="F31" i="59" s="1"/>
  <c r="E32" i="48"/>
  <c r="F32" i="48" s="1"/>
  <c r="F33" i="48" s="1"/>
  <c r="F31" i="48" s="1"/>
  <c r="E32" i="47"/>
  <c r="F32" i="47" s="1"/>
  <c r="E29" i="46"/>
  <c r="F29" i="46" s="1"/>
  <c r="F30" i="46" s="1"/>
  <c r="F28" i="46" s="1"/>
  <c r="E32" i="35"/>
  <c r="F32" i="35" s="1"/>
  <c r="F33" i="35" s="1"/>
  <c r="F31" i="35" s="1"/>
  <c r="E31" i="39"/>
  <c r="F31" i="39" s="1"/>
  <c r="F32" i="39" s="1"/>
  <c r="F30" i="39" s="1"/>
  <c r="E34" i="36"/>
  <c r="F34" i="36" s="1"/>
  <c r="F35" i="36" s="1"/>
  <c r="F33" i="36" s="1"/>
  <c r="E32" i="44"/>
  <c r="F32" i="44" s="1"/>
  <c r="F33" i="44" s="1"/>
  <c r="F31" i="44" s="1"/>
  <c r="E32" i="38"/>
  <c r="F32" i="38" s="1"/>
  <c r="F33" i="38" s="1"/>
  <c r="F31" i="38" s="1"/>
  <c r="E33" i="41"/>
  <c r="F33" i="41" s="1"/>
  <c r="E35" i="45"/>
  <c r="F35" i="45" s="1"/>
  <c r="F36" i="45" s="1"/>
  <c r="F34" i="45" s="1"/>
  <c r="E29" i="40"/>
  <c r="F29" i="40" s="1"/>
  <c r="E31" i="4"/>
  <c r="F31" i="4" s="1"/>
  <c r="F32" i="4" s="1"/>
  <c r="P10" i="34" s="1"/>
  <c r="E32" i="5"/>
  <c r="F32" i="5" s="1"/>
  <c r="F33" i="5" s="1"/>
  <c r="F31" i="5" s="1"/>
  <c r="E21" i="34" l="1"/>
  <c r="F10" i="36"/>
  <c r="F11" i="36" s="1"/>
  <c r="F12" i="36"/>
  <c r="F13" i="36" s="1"/>
  <c r="F6" i="36" s="1"/>
  <c r="E32" i="34"/>
  <c r="F9" i="45"/>
  <c r="F7" i="45" s="1"/>
  <c r="F34" i="41"/>
  <c r="F32" i="41" s="1"/>
  <c r="F9" i="44"/>
  <c r="F7" i="44" s="1"/>
  <c r="E40" i="34"/>
  <c r="J40" i="34" s="1"/>
  <c r="F9" i="49"/>
  <c r="F7" i="49" s="1"/>
  <c r="F32" i="59"/>
  <c r="F30" i="59" s="1"/>
  <c r="F35" i="49"/>
  <c r="F33" i="49"/>
  <c r="E37" i="34"/>
  <c r="E38" i="34"/>
  <c r="F10" i="48"/>
  <c r="F11" i="48" s="1"/>
  <c r="F12" i="48" s="1"/>
  <c r="F13" i="48" s="1"/>
  <c r="F6" i="48" s="1"/>
  <c r="P32" i="34"/>
  <c r="P33" i="34"/>
  <c r="P31" i="34"/>
  <c r="P30" i="34"/>
  <c r="F37" i="45"/>
  <c r="F38" i="45" s="1"/>
  <c r="F39" i="45"/>
  <c r="F40" i="45" s="1"/>
  <c r="F33" i="45" s="1"/>
  <c r="P28" i="34"/>
  <c r="P29" i="34"/>
  <c r="F34" i="44"/>
  <c r="F35" i="44" s="1"/>
  <c r="F36" i="44" s="1"/>
  <c r="F37" i="44" s="1"/>
  <c r="E43" i="34"/>
  <c r="F10" i="50"/>
  <c r="F11" i="50" s="1"/>
  <c r="F12" i="50" s="1"/>
  <c r="F13" i="50" s="1"/>
  <c r="E44" i="34"/>
  <c r="E45" i="34"/>
  <c r="P54" i="34"/>
  <c r="P53" i="34"/>
  <c r="P52" i="34"/>
  <c r="F29" i="56"/>
  <c r="F30" i="56" s="1"/>
  <c r="F31" i="56" s="1"/>
  <c r="F32" i="56" s="1"/>
  <c r="F25" i="56" s="1"/>
  <c r="F33" i="56" s="1"/>
  <c r="F34" i="56" s="1"/>
  <c r="P22" i="34"/>
  <c r="P23" i="34"/>
  <c r="F34" i="38"/>
  <c r="F35" i="38" s="1"/>
  <c r="F36" i="38" s="1"/>
  <c r="F37" i="38" s="1"/>
  <c r="F30" i="38" s="1"/>
  <c r="P19" i="34"/>
  <c r="P20" i="34"/>
  <c r="P18" i="34"/>
  <c r="P17" i="34"/>
  <c r="F34" i="35"/>
  <c r="F35" i="35" s="1"/>
  <c r="F36" i="35" s="1"/>
  <c r="F9" i="59"/>
  <c r="F7" i="59" s="1"/>
  <c r="E27" i="34"/>
  <c r="F10" i="40"/>
  <c r="F11" i="40" s="1"/>
  <c r="F12" i="40" s="1"/>
  <c r="F13" i="40" s="1"/>
  <c r="P47" i="34"/>
  <c r="P46" i="34"/>
  <c r="F32" i="51"/>
  <c r="F33" i="51" s="1"/>
  <c r="F34" i="51" s="1"/>
  <c r="P21" i="34"/>
  <c r="F36" i="36"/>
  <c r="F37" i="36" s="1"/>
  <c r="F38" i="36" s="1"/>
  <c r="P34" i="34"/>
  <c r="F31" i="46"/>
  <c r="F32" i="46" s="1"/>
  <c r="F33" i="46"/>
  <c r="F34" i="46" s="1"/>
  <c r="F27" i="46" s="1"/>
  <c r="F35" i="46" s="1"/>
  <c r="F36" i="46" s="1"/>
  <c r="E49" i="34"/>
  <c r="F10" i="54"/>
  <c r="F11" i="54" s="1"/>
  <c r="F12" i="54" s="1"/>
  <c r="F13" i="54" s="1"/>
  <c r="F6" i="54" s="1"/>
  <c r="F30" i="40"/>
  <c r="F28" i="40" s="1"/>
  <c r="P48" i="34"/>
  <c r="F33" i="52"/>
  <c r="F34" i="52" s="1"/>
  <c r="F35" i="52" s="1"/>
  <c r="F36" i="52" s="1"/>
  <c r="P24" i="34"/>
  <c r="F33" i="39"/>
  <c r="F34" i="39" s="1"/>
  <c r="F35" i="39" s="1"/>
  <c r="F36" i="39" s="1"/>
  <c r="F29" i="39" s="1"/>
  <c r="F9" i="41"/>
  <c r="F7" i="41" s="1"/>
  <c r="P16" i="34"/>
  <c r="F33" i="47"/>
  <c r="F31" i="47"/>
  <c r="E35" i="34"/>
  <c r="F9" i="47"/>
  <c r="F7" i="47" s="1"/>
  <c r="E48" i="34"/>
  <c r="F10" i="52"/>
  <c r="F11" i="52" s="1"/>
  <c r="F12" i="52" s="1"/>
  <c r="F13" i="52" s="1"/>
  <c r="F6" i="52" s="1"/>
  <c r="F35" i="50"/>
  <c r="F36" i="50" s="1"/>
  <c r="F38" i="50" s="1"/>
  <c r="F31" i="50" s="1"/>
  <c r="P43" i="34"/>
  <c r="P45" i="34"/>
  <c r="P44" i="34"/>
  <c r="F37" i="50"/>
  <c r="F9" i="38"/>
  <c r="F7" i="38" s="1"/>
  <c r="F32" i="54"/>
  <c r="F30" i="54" s="1"/>
  <c r="F29" i="55"/>
  <c r="F31" i="55"/>
  <c r="P38" i="34"/>
  <c r="P37" i="34"/>
  <c r="F34" i="48"/>
  <c r="F35" i="48" s="1"/>
  <c r="F36" i="48" s="1"/>
  <c r="E24" i="34"/>
  <c r="F9" i="39"/>
  <c r="F7" i="39" s="1"/>
  <c r="F34" i="5"/>
  <c r="F35" i="5" s="1"/>
  <c r="P14" i="34"/>
  <c r="P13" i="34"/>
  <c r="P15" i="34"/>
  <c r="F39" i="30"/>
  <c r="F14" i="30"/>
  <c r="F24" i="30"/>
  <c r="F21" i="30" s="1"/>
  <c r="F30" i="44" l="1"/>
  <c r="E28" i="34"/>
  <c r="E29" i="34"/>
  <c r="F10" i="44"/>
  <c r="P49" i="34"/>
  <c r="F33" i="54"/>
  <c r="F34" i="54" s="1"/>
  <c r="F35" i="54" s="1"/>
  <c r="P26" i="34"/>
  <c r="P25" i="34"/>
  <c r="F35" i="41"/>
  <c r="F36" i="41" s="1"/>
  <c r="F37" i="41" s="1"/>
  <c r="F38" i="41" s="1"/>
  <c r="F39" i="36"/>
  <c r="F32" i="36" s="1"/>
  <c r="F40" i="36" s="1"/>
  <c r="F41" i="36" s="1"/>
  <c r="E23" i="34"/>
  <c r="E22" i="34"/>
  <c r="F10" i="38"/>
  <c r="P55" i="34"/>
  <c r="F33" i="59"/>
  <c r="F34" i="59" s="1"/>
  <c r="F35" i="59" s="1"/>
  <c r="P27" i="34"/>
  <c r="F31" i="40"/>
  <c r="F32" i="40" s="1"/>
  <c r="F33" i="40"/>
  <c r="F34" i="40"/>
  <c r="F27" i="40" s="1"/>
  <c r="Q19" i="34"/>
  <c r="R19" i="34" s="1"/>
  <c r="S19" i="34" s="1"/>
  <c r="F45" i="34"/>
  <c r="G45" i="34" s="1"/>
  <c r="F44" i="34"/>
  <c r="G44" i="34" s="1"/>
  <c r="Q33" i="34"/>
  <c r="R33" i="34" s="1"/>
  <c r="Q32" i="34"/>
  <c r="R32" i="34" s="1"/>
  <c r="Q44" i="34"/>
  <c r="R44" i="34" s="1"/>
  <c r="S44" i="34"/>
  <c r="T44" i="34" s="1"/>
  <c r="U44" i="34" s="1"/>
  <c r="Q23" i="34"/>
  <c r="R23" i="34" s="1"/>
  <c r="F43" i="34"/>
  <c r="G43" i="34" s="1"/>
  <c r="H43" i="34" s="1"/>
  <c r="P36" i="34"/>
  <c r="P35" i="34"/>
  <c r="F34" i="47"/>
  <c r="F35" i="47" s="1"/>
  <c r="F36" i="47"/>
  <c r="F37" i="47" s="1"/>
  <c r="F30" i="47" s="1"/>
  <c r="Q34" i="34"/>
  <c r="R34" i="34" s="1"/>
  <c r="Q31" i="34"/>
  <c r="R31" i="34" s="1"/>
  <c r="Q48" i="34"/>
  <c r="R48" i="34" s="1"/>
  <c r="F10" i="41"/>
  <c r="Q22" i="34"/>
  <c r="R22" i="34" s="1"/>
  <c r="S22" i="34" s="1"/>
  <c r="L56" i="34"/>
  <c r="N56" i="34" s="1"/>
  <c r="O56" i="34" s="1"/>
  <c r="F35" i="30"/>
  <c r="F20" i="30" s="1"/>
  <c r="Q45" i="34"/>
  <c r="R45" i="34" s="1"/>
  <c r="Q37" i="34"/>
  <c r="R37" i="34" s="1"/>
  <c r="S37" i="34" s="1"/>
  <c r="Q43" i="34"/>
  <c r="R43" i="34" s="1"/>
  <c r="E26" i="34"/>
  <c r="Q21" i="34"/>
  <c r="R21" i="34" s="1"/>
  <c r="F37" i="35"/>
  <c r="F30" i="35" s="1"/>
  <c r="F38" i="35" s="1"/>
  <c r="F39" i="35" s="1"/>
  <c r="F38" i="34"/>
  <c r="G38" i="34" s="1"/>
  <c r="E33" i="34"/>
  <c r="E30" i="34"/>
  <c r="F10" i="45"/>
  <c r="E55" i="34"/>
  <c r="F10" i="59"/>
  <c r="F11" i="59" s="1"/>
  <c r="F12" i="59" s="1"/>
  <c r="F13" i="59" s="1"/>
  <c r="F6" i="59" s="1"/>
  <c r="Q38" i="34"/>
  <c r="R38" i="34" s="1"/>
  <c r="S38" i="34"/>
  <c r="T38" i="34" s="1"/>
  <c r="U38" i="34" s="1"/>
  <c r="E25" i="34"/>
  <c r="F35" i="51"/>
  <c r="F28" i="51" s="1"/>
  <c r="F36" i="51" s="1"/>
  <c r="F37" i="51" s="1"/>
  <c r="F37" i="34"/>
  <c r="G37" i="34" s="1"/>
  <c r="E31" i="34"/>
  <c r="Q52" i="34"/>
  <c r="R52" i="34" s="1"/>
  <c r="Q29" i="34"/>
  <c r="R29" i="34" s="1"/>
  <c r="P40" i="34"/>
  <c r="P39" i="34"/>
  <c r="P42" i="34"/>
  <c r="P41" i="34"/>
  <c r="F36" i="49"/>
  <c r="F37" i="49" s="1"/>
  <c r="F32" i="49" s="1"/>
  <c r="F38" i="49"/>
  <c r="F39" i="49" s="1"/>
  <c r="F37" i="48"/>
  <c r="F30" i="48" s="1"/>
  <c r="F38" i="48" s="1"/>
  <c r="F39" i="48" s="1"/>
  <c r="P51" i="34"/>
  <c r="P50" i="34"/>
  <c r="F32" i="55"/>
  <c r="F33" i="55" s="1"/>
  <c r="Q53" i="34"/>
  <c r="R53" i="34" s="1"/>
  <c r="Q28" i="34"/>
  <c r="R28" i="34" s="1"/>
  <c r="F27" i="34"/>
  <c r="G27" i="34" s="1"/>
  <c r="F48" i="34"/>
  <c r="G48" i="34" s="1"/>
  <c r="H48" i="34"/>
  <c r="I48" i="34" s="1"/>
  <c r="J48" i="34" s="1"/>
  <c r="Q24" i="34"/>
  <c r="R24" i="34" s="1"/>
  <c r="Q46" i="34"/>
  <c r="R46" i="34" s="1"/>
  <c r="S46" i="34" s="1"/>
  <c r="Q17" i="34"/>
  <c r="R17" i="34" s="1"/>
  <c r="Q54" i="34"/>
  <c r="R54" i="34" s="1"/>
  <c r="Q47" i="34"/>
  <c r="R47" i="34" s="1"/>
  <c r="S47" i="34"/>
  <c r="T47" i="34" s="1"/>
  <c r="U47" i="34" s="1"/>
  <c r="V47" i="34" s="1"/>
  <c r="W47" i="34" s="1"/>
  <c r="X47" i="34" s="1"/>
  <c r="Q18" i="34"/>
  <c r="R18" i="34" s="1"/>
  <c r="F6" i="50"/>
  <c r="F39" i="50" s="1"/>
  <c r="F40" i="50" s="1"/>
  <c r="F49" i="34"/>
  <c r="G49" i="34" s="1"/>
  <c r="H49" i="34" s="1"/>
  <c r="E36" i="34"/>
  <c r="F10" i="47"/>
  <c r="F11" i="47"/>
  <c r="F12" i="47" s="1"/>
  <c r="F29" i="52"/>
  <c r="F37" i="52" s="1"/>
  <c r="F38" i="52" s="1"/>
  <c r="F10" i="39"/>
  <c r="F6" i="40"/>
  <c r="Q20" i="34"/>
  <c r="R20" i="34" s="1"/>
  <c r="Q30" i="34"/>
  <c r="R30" i="34" s="1"/>
  <c r="S30" i="34"/>
  <c r="T30" i="34" s="1"/>
  <c r="U30" i="34" s="1"/>
  <c r="E42" i="34"/>
  <c r="E41" i="34"/>
  <c r="E39" i="34"/>
  <c r="F10" i="49"/>
  <c r="F11" i="49" s="1"/>
  <c r="F12" i="49" s="1"/>
  <c r="F13" i="49" s="1"/>
  <c r="F6" i="49" s="1"/>
  <c r="F21" i="34"/>
  <c r="G21" i="34" s="1"/>
  <c r="F37" i="30"/>
  <c r="F36" i="5"/>
  <c r="F37" i="5" s="1"/>
  <c r="Q16" i="34"/>
  <c r="R16" i="34" s="1"/>
  <c r="S16" i="34" s="1"/>
  <c r="T16" i="34" s="1"/>
  <c r="U16" i="34" s="1"/>
  <c r="Q15" i="34"/>
  <c r="R15" i="34" s="1"/>
  <c r="S15" i="34" s="1"/>
  <c r="T15" i="34" s="1"/>
  <c r="U15" i="34" s="1"/>
  <c r="Q13" i="34"/>
  <c r="R13" i="34" s="1"/>
  <c r="S13" i="34" s="1"/>
  <c r="T13" i="34" s="1"/>
  <c r="U13" i="34" s="1"/>
  <c r="Q14" i="34"/>
  <c r="R14" i="34" s="1"/>
  <c r="S14" i="34" s="1"/>
  <c r="T14" i="34" s="1"/>
  <c r="U14" i="34" s="1"/>
  <c r="F15" i="30"/>
  <c r="F12" i="30" s="1"/>
  <c r="E56" i="34" s="1"/>
  <c r="S28" i="34" l="1"/>
  <c r="T28" i="34" s="1"/>
  <c r="U28" i="34" s="1"/>
  <c r="T22" i="34"/>
  <c r="U22" i="34" s="1"/>
  <c r="S34" i="34"/>
  <c r="T34" i="34" s="1"/>
  <c r="U34" i="34" s="1"/>
  <c r="V34" i="34" s="1"/>
  <c r="W34" i="34" s="1"/>
  <c r="X34" i="34" s="1"/>
  <c r="S54" i="34"/>
  <c r="T54" i="34" s="1"/>
  <c r="U54" i="34" s="1"/>
  <c r="V54" i="34" s="1"/>
  <c r="W54" i="34" s="1"/>
  <c r="X54" i="34" s="1"/>
  <c r="H37" i="34"/>
  <c r="I37" i="34" s="1"/>
  <c r="J37" i="34" s="1"/>
  <c r="S21" i="34"/>
  <c r="T21" i="34" s="1"/>
  <c r="U21" i="34" s="1"/>
  <c r="S29" i="34"/>
  <c r="T29" i="34" s="1"/>
  <c r="U29" i="34" s="1"/>
  <c r="S17" i="34"/>
  <c r="T17" i="34" s="1"/>
  <c r="U17" i="34" s="1"/>
  <c r="V17" i="34" s="1"/>
  <c r="W17" i="34" s="1"/>
  <c r="X17" i="34" s="1"/>
  <c r="H27" i="34"/>
  <c r="I27" i="34" s="1"/>
  <c r="J27" i="34" s="1"/>
  <c r="F35" i="40"/>
  <c r="F36" i="40" s="1"/>
  <c r="S43" i="34"/>
  <c r="T43" i="34" s="1"/>
  <c r="U43" i="34" s="1"/>
  <c r="F36" i="54"/>
  <c r="F29" i="54" s="1"/>
  <c r="F37" i="54" s="1"/>
  <c r="F38" i="54" s="1"/>
  <c r="S20" i="34"/>
  <c r="T20" i="34" s="1"/>
  <c r="U20" i="34" s="1"/>
  <c r="V20" i="34" s="1"/>
  <c r="W20" i="34" s="1"/>
  <c r="X20" i="34" s="1"/>
  <c r="S32" i="34"/>
  <c r="T32" i="34" s="1"/>
  <c r="U32" i="34" s="1"/>
  <c r="T19" i="34"/>
  <c r="U19" i="34" s="1"/>
  <c r="V19" i="34" s="1"/>
  <c r="W19" i="34" s="1"/>
  <c r="X19" i="34" s="1"/>
  <c r="F16" i="30"/>
  <c r="S52" i="34"/>
  <c r="T52" i="34"/>
  <c r="U52" i="34" s="1"/>
  <c r="V52" i="34" s="1"/>
  <c r="W52" i="34" s="1"/>
  <c r="X52" i="34" s="1"/>
  <c r="F34" i="55"/>
  <c r="F35" i="55" s="1"/>
  <c r="H36" i="34"/>
  <c r="H35" i="34"/>
  <c r="F13" i="47"/>
  <c r="F41" i="34"/>
  <c r="G41" i="34" s="1"/>
  <c r="H41" i="34" s="1"/>
  <c r="I41" i="34" s="1"/>
  <c r="J41" i="34" s="1"/>
  <c r="Q51" i="34"/>
  <c r="R51" i="34" s="1"/>
  <c r="S31" i="34"/>
  <c r="T31" i="34" s="1"/>
  <c r="U31" i="34" s="1"/>
  <c r="S23" i="34"/>
  <c r="T23" i="34" s="1"/>
  <c r="U23" i="34" s="1"/>
  <c r="Q55" i="34"/>
  <c r="R55" i="34" s="1"/>
  <c r="S55" i="34" s="1"/>
  <c r="Q25" i="34"/>
  <c r="R25" i="34" s="1"/>
  <c r="S25" i="34"/>
  <c r="T25" i="34" s="1"/>
  <c r="U25" i="34" s="1"/>
  <c r="F39" i="34"/>
  <c r="G39" i="34" s="1"/>
  <c r="H39" i="34" s="1"/>
  <c r="I39" i="34" s="1"/>
  <c r="J39" i="34" s="1"/>
  <c r="Q50" i="34"/>
  <c r="R50" i="34" s="1"/>
  <c r="F55" i="34"/>
  <c r="G55" i="34" s="1"/>
  <c r="H55" i="34" s="1"/>
  <c r="F11" i="38"/>
  <c r="F22" i="34"/>
  <c r="F23" i="34"/>
  <c r="I49" i="34"/>
  <c r="J49" i="34" s="1"/>
  <c r="T46" i="34"/>
  <c r="U46" i="34" s="1"/>
  <c r="V46" i="34" s="1"/>
  <c r="W46" i="34" s="1"/>
  <c r="X46" i="34" s="1"/>
  <c r="Q41" i="34"/>
  <c r="R41" i="34" s="1"/>
  <c r="Q49" i="34"/>
  <c r="R49" i="34" s="1"/>
  <c r="S49" i="34" s="1"/>
  <c r="F40" i="49"/>
  <c r="F41" i="49" s="1"/>
  <c r="F36" i="34"/>
  <c r="F35" i="34"/>
  <c r="S53" i="34"/>
  <c r="T53" i="34" s="1"/>
  <c r="U53" i="34" s="1"/>
  <c r="V53" i="34" s="1"/>
  <c r="W53" i="34" s="1"/>
  <c r="X53" i="34" s="1"/>
  <c r="Q42" i="34"/>
  <c r="R42" i="34" s="1"/>
  <c r="F11" i="45"/>
  <c r="F30" i="34"/>
  <c r="F32" i="34"/>
  <c r="F33" i="34"/>
  <c r="F31" i="34"/>
  <c r="S33" i="34"/>
  <c r="T33" i="34" s="1"/>
  <c r="U33" i="34" s="1"/>
  <c r="Q27" i="34"/>
  <c r="R27" i="34" s="1"/>
  <c r="H21" i="34"/>
  <c r="I21" i="34" s="1"/>
  <c r="J21" i="34" s="1"/>
  <c r="Q39" i="34"/>
  <c r="R39" i="34" s="1"/>
  <c r="T37" i="34"/>
  <c r="U37" i="34" s="1"/>
  <c r="V37" i="34" s="1"/>
  <c r="W37" i="34" s="1"/>
  <c r="X37" i="34" s="1"/>
  <c r="Q35" i="34"/>
  <c r="R35" i="34" s="1"/>
  <c r="F42" i="34"/>
  <c r="G42" i="34" s="1"/>
  <c r="Q36" i="34"/>
  <c r="R36" i="34" s="1"/>
  <c r="S36" i="34"/>
  <c r="T36" i="34" s="1"/>
  <c r="U36" i="34" s="1"/>
  <c r="H44" i="34"/>
  <c r="I44" i="34" s="1"/>
  <c r="J44" i="34" s="1"/>
  <c r="V44" i="34" s="1"/>
  <c r="W44" i="34" s="1"/>
  <c r="X44" i="34" s="1"/>
  <c r="F30" i="5"/>
  <c r="F11" i="44"/>
  <c r="F28" i="34"/>
  <c r="F11" i="39"/>
  <c r="F24" i="34"/>
  <c r="Q26" i="34"/>
  <c r="R26" i="34" s="1"/>
  <c r="G36" i="34"/>
  <c r="G35" i="34"/>
  <c r="S24" i="34"/>
  <c r="T24" i="34" s="1"/>
  <c r="U24" i="34" s="1"/>
  <c r="Q40" i="34"/>
  <c r="R40" i="34"/>
  <c r="S40" i="34" s="1"/>
  <c r="T40" i="34" s="1"/>
  <c r="U40" i="34" s="1"/>
  <c r="V40" i="34" s="1"/>
  <c r="W40" i="34" s="1"/>
  <c r="X40" i="34" s="1"/>
  <c r="S18" i="34"/>
  <c r="T18" i="34" s="1"/>
  <c r="U18" i="34" s="1"/>
  <c r="V18" i="34" s="1"/>
  <c r="W18" i="34" s="1"/>
  <c r="X18" i="34" s="1"/>
  <c r="H38" i="34"/>
  <c r="I38" i="34" s="1"/>
  <c r="J38" i="34" s="1"/>
  <c r="V38" i="34" s="1"/>
  <c r="W38" i="34" s="1"/>
  <c r="X38" i="34" s="1"/>
  <c r="F11" i="41"/>
  <c r="F25" i="34"/>
  <c r="F26" i="34"/>
  <c r="I43" i="34"/>
  <c r="J43" i="34" s="1"/>
  <c r="F36" i="59"/>
  <c r="F29" i="59" s="1"/>
  <c r="F37" i="59" s="1"/>
  <c r="F38" i="59" s="1"/>
  <c r="F31" i="41"/>
  <c r="F29" i="34"/>
  <c r="G29" i="34" s="1"/>
  <c r="H29" i="34" s="1"/>
  <c r="I29" i="34" s="1"/>
  <c r="J29" i="34" s="1"/>
  <c r="V29" i="34" s="1"/>
  <c r="W29" i="34" s="1"/>
  <c r="X29" i="34" s="1"/>
  <c r="S45" i="34"/>
  <c r="T45" i="34" s="1"/>
  <c r="U45" i="34" s="1"/>
  <c r="S48" i="34"/>
  <c r="T48" i="34" s="1"/>
  <c r="U48" i="34" s="1"/>
  <c r="V48" i="34" s="1"/>
  <c r="W48" i="34" s="1"/>
  <c r="X48" i="34" s="1"/>
  <c r="H45" i="34"/>
  <c r="I45" i="34" s="1"/>
  <c r="J45" i="34" s="1"/>
  <c r="P56" i="34"/>
  <c r="F40" i="30"/>
  <c r="F41" i="30" s="1"/>
  <c r="V43" i="34" l="1"/>
  <c r="W43" i="34" s="1"/>
  <c r="X43" i="34" s="1"/>
  <c r="V21" i="34"/>
  <c r="W21" i="34" s="1"/>
  <c r="X21" i="34" s="1"/>
  <c r="S27" i="34"/>
  <c r="T27" i="34" s="1"/>
  <c r="U27" i="34" s="1"/>
  <c r="V27" i="34" s="1"/>
  <c r="W27" i="34" s="1"/>
  <c r="X27" i="34" s="1"/>
  <c r="V45" i="34"/>
  <c r="W45" i="34" s="1"/>
  <c r="X45" i="34" s="1"/>
  <c r="S39" i="34"/>
  <c r="T39" i="34" s="1"/>
  <c r="U39" i="34" s="1"/>
  <c r="T55" i="34"/>
  <c r="U55" i="34" s="1"/>
  <c r="S50" i="34"/>
  <c r="T50" i="34" s="1"/>
  <c r="U50" i="34" s="1"/>
  <c r="V50" i="34" s="1"/>
  <c r="W50" i="34" s="1"/>
  <c r="X50" i="34" s="1"/>
  <c r="S41" i="34"/>
  <c r="T41" i="34" s="1"/>
  <c r="U41" i="34" s="1"/>
  <c r="V41" i="34" s="1"/>
  <c r="W41" i="34" s="1"/>
  <c r="X41" i="34" s="1"/>
  <c r="T49" i="34"/>
  <c r="U49" i="34" s="1"/>
  <c r="V49" i="34" s="1"/>
  <c r="W49" i="34" s="1"/>
  <c r="X49" i="34" s="1"/>
  <c r="S51" i="34"/>
  <c r="T51" i="34" s="1"/>
  <c r="U51" i="34" s="1"/>
  <c r="V51" i="34" s="1"/>
  <c r="W51" i="34" s="1"/>
  <c r="X51" i="34" s="1"/>
  <c r="F28" i="55"/>
  <c r="F36" i="55" s="1"/>
  <c r="F37" i="55" s="1"/>
  <c r="G22" i="34"/>
  <c r="G23" i="34"/>
  <c r="F12" i="38"/>
  <c r="I55" i="34"/>
  <c r="J55" i="34" s="1"/>
  <c r="G25" i="34"/>
  <c r="G26" i="34"/>
  <c r="F12" i="41"/>
  <c r="F13" i="41" s="1"/>
  <c r="H42" i="34"/>
  <c r="I42" i="34" s="1"/>
  <c r="J42" i="34" s="1"/>
  <c r="F6" i="47"/>
  <c r="F38" i="47" s="1"/>
  <c r="F39" i="47" s="1"/>
  <c r="I36" i="34"/>
  <c r="J36" i="34" s="1"/>
  <c r="I35" i="34"/>
  <c r="J35" i="34" s="1"/>
  <c r="G24" i="34"/>
  <c r="F12" i="39"/>
  <c r="H24" i="34" s="1"/>
  <c r="G28" i="34"/>
  <c r="F12" i="44"/>
  <c r="H28" i="34" s="1"/>
  <c r="S26" i="34"/>
  <c r="T26" i="34" s="1"/>
  <c r="U26" i="34" s="1"/>
  <c r="S35" i="34"/>
  <c r="T35" i="34" s="1"/>
  <c r="U35" i="34" s="1"/>
  <c r="V39" i="34"/>
  <c r="W39" i="34" s="1"/>
  <c r="X39" i="34" s="1"/>
  <c r="G32" i="34"/>
  <c r="G33" i="34"/>
  <c r="G31" i="34"/>
  <c r="G30" i="34"/>
  <c r="F12" i="45"/>
  <c r="S42" i="34"/>
  <c r="T42" i="34" s="1"/>
  <c r="U42" i="34" s="1"/>
  <c r="F42" i="30"/>
  <c r="F43" i="30" s="1"/>
  <c r="Q56" i="34"/>
  <c r="R56" i="34" s="1"/>
  <c r="F17" i="30"/>
  <c r="V55" i="34" l="1"/>
  <c r="W55" i="34" s="1"/>
  <c r="X55" i="34" s="1"/>
  <c r="F13" i="44"/>
  <c r="V42" i="34"/>
  <c r="W42" i="34" s="1"/>
  <c r="X42" i="34" s="1"/>
  <c r="J56" i="34"/>
  <c r="F6" i="41"/>
  <c r="F39" i="41" s="1"/>
  <c r="F40" i="41" s="1"/>
  <c r="I25" i="34"/>
  <c r="I26" i="34"/>
  <c r="F6" i="44"/>
  <c r="F38" i="44" s="1"/>
  <c r="F39" i="44" s="1"/>
  <c r="I28" i="34"/>
  <c r="J28" i="34" s="1"/>
  <c r="V28" i="34" s="1"/>
  <c r="W28" i="34" s="1"/>
  <c r="X28" i="34" s="1"/>
  <c r="H25" i="34"/>
  <c r="H26" i="34"/>
  <c r="F13" i="38"/>
  <c r="H22" i="34"/>
  <c r="H23" i="34"/>
  <c r="H33" i="34"/>
  <c r="H32" i="34"/>
  <c r="H30" i="34"/>
  <c r="H31" i="34"/>
  <c r="F13" i="45"/>
  <c r="F13" i="39"/>
  <c r="I24" i="34" s="1"/>
  <c r="J24" i="34" s="1"/>
  <c r="V24" i="34" s="1"/>
  <c r="W24" i="34" s="1"/>
  <c r="X24" i="34" s="1"/>
  <c r="F6" i="39"/>
  <c r="F37" i="39" s="1"/>
  <c r="F38" i="39" s="1"/>
  <c r="F36" i="30"/>
  <c r="S56" i="34"/>
  <c r="T56" i="34" s="1"/>
  <c r="U56" i="34" s="1"/>
  <c r="F18" i="30"/>
  <c r="V56" i="34" l="1"/>
  <c r="W56" i="34" s="1"/>
  <c r="F6" i="38"/>
  <c r="F38" i="38" s="1"/>
  <c r="F39" i="38" s="1"/>
  <c r="I23" i="34"/>
  <c r="J23" i="34" s="1"/>
  <c r="V23" i="34" s="1"/>
  <c r="W23" i="34" s="1"/>
  <c r="X23" i="34" s="1"/>
  <c r="I22" i="34"/>
  <c r="J22" i="34" s="1"/>
  <c r="V22" i="34" s="1"/>
  <c r="W22" i="34" s="1"/>
  <c r="X22" i="34" s="1"/>
  <c r="I31" i="34"/>
  <c r="J31" i="34" s="1"/>
  <c r="I32" i="34"/>
  <c r="J32" i="34" s="1"/>
  <c r="I33" i="34"/>
  <c r="J33" i="34" s="1"/>
  <c r="I30" i="34"/>
  <c r="J30" i="34" s="1"/>
  <c r="J26" i="34"/>
  <c r="V26" i="34" s="1"/>
  <c r="W26" i="34" s="1"/>
  <c r="X26" i="34" s="1"/>
  <c r="J25" i="34"/>
  <c r="V25" i="34" s="1"/>
  <c r="W25" i="34" s="1"/>
  <c r="X25" i="34" s="1"/>
  <c r="F6" i="45"/>
  <c r="F41" i="45" s="1"/>
  <c r="F42" i="45" s="1"/>
  <c r="F19" i="30"/>
  <c r="F6" i="30" s="1"/>
  <c r="F44" i="30" s="1"/>
  <c r="F45" i="30" s="1"/>
  <c r="N35" i="34" l="1"/>
  <c r="O35" i="34" s="1"/>
  <c r="V35" i="34" s="1"/>
  <c r="W35" i="34" s="1"/>
  <c r="X35" i="34" s="1"/>
  <c r="N36" i="34"/>
  <c r="O36" i="34" s="1"/>
  <c r="V36" i="34" s="1"/>
  <c r="W36" i="34" s="1"/>
  <c r="X36" i="34" s="1"/>
  <c r="N33" i="34" l="1"/>
  <c r="O33" i="34" s="1"/>
  <c r="V33" i="34" s="1"/>
  <c r="W33" i="34" s="1"/>
  <c r="X33" i="34" s="1"/>
  <c r="N31" i="34"/>
  <c r="O31" i="34" s="1"/>
  <c r="V31" i="34" s="1"/>
  <c r="W31" i="34" s="1"/>
  <c r="X31" i="34" s="1"/>
  <c r="N30" i="34"/>
  <c r="O30" i="34" s="1"/>
  <c r="V30" i="34" s="1"/>
  <c r="W30" i="34" s="1"/>
  <c r="X30" i="34" s="1"/>
  <c r="N32" i="34"/>
  <c r="O32" i="34" s="1"/>
  <c r="V32" i="34" s="1"/>
  <c r="W32" i="34" s="1"/>
  <c r="X32" i="34" s="1"/>
  <c r="F9" i="5" l="1"/>
  <c r="F7" i="5" s="1"/>
  <c r="E16" i="34" s="1"/>
  <c r="F10" i="5" l="1"/>
  <c r="F11" i="5" s="1"/>
  <c r="E14" i="34"/>
  <c r="E13" i="34"/>
  <c r="E15" i="34"/>
  <c r="F12" i="5" l="1"/>
  <c r="F13" i="5" s="1"/>
  <c r="F6" i="5" s="1"/>
  <c r="F15" i="34"/>
  <c r="G15" i="34" s="1"/>
  <c r="H15" i="34" s="1"/>
  <c r="I15" i="34" s="1"/>
  <c r="J15" i="34" s="1"/>
  <c r="F16" i="34"/>
  <c r="G16" i="34" s="1"/>
  <c r="L15" i="34"/>
  <c r="N15" i="34" s="1"/>
  <c r="O15" i="34" s="1"/>
  <c r="L13" i="34"/>
  <c r="N13" i="34" s="1"/>
  <c r="O13" i="34" s="1"/>
  <c r="L14" i="34"/>
  <c r="N14" i="34" s="1"/>
  <c r="O14" i="34" s="1"/>
  <c r="L16" i="34"/>
  <c r="N16" i="34" s="1"/>
  <c r="O16" i="34" s="1"/>
  <c r="F14" i="34"/>
  <c r="G14" i="34" s="1"/>
  <c r="F13" i="34"/>
  <c r="G13" i="34" s="1"/>
  <c r="H13" i="34" s="1"/>
  <c r="I13" i="34" s="1"/>
  <c r="J13" i="34" s="1"/>
  <c r="F29" i="5"/>
  <c r="F14" i="5" s="1"/>
  <c r="F38" i="5" l="1"/>
  <c r="F39" i="5" s="1"/>
  <c r="V13" i="34"/>
  <c r="W13" i="34" s="1"/>
  <c r="X13" i="34" s="1"/>
  <c r="H14" i="34"/>
  <c r="I14" i="34" s="1"/>
  <c r="J14" i="34" s="1"/>
  <c r="V14" i="34" s="1"/>
  <c r="W14" i="34" s="1"/>
  <c r="X14" i="34" s="1"/>
  <c r="H16" i="34"/>
  <c r="I16" i="34" s="1"/>
  <c r="J16" i="34" s="1"/>
  <c r="V16" i="34" s="1"/>
  <c r="W16" i="34" s="1"/>
  <c r="X16" i="34" s="1"/>
  <c r="V15" i="34"/>
  <c r="W15" i="34" s="1"/>
  <c r="X15" i="34" s="1"/>
  <c r="F15" i="4" l="1"/>
  <c r="F28" i="4" s="1"/>
  <c r="F14" i="4" s="1"/>
  <c r="F9" i="4" l="1"/>
  <c r="F7" i="4" l="1"/>
  <c r="F10" i="4" l="1"/>
  <c r="L11" i="34"/>
  <c r="N11" i="34" s="1"/>
  <c r="O11" i="34" s="1"/>
  <c r="L12" i="34"/>
  <c r="N12" i="34" s="1"/>
  <c r="O12" i="34" s="1"/>
  <c r="L10" i="34"/>
  <c r="N10" i="34" s="1"/>
  <c r="O10" i="34" s="1"/>
  <c r="F30" i="4"/>
  <c r="P11" i="34" l="1"/>
  <c r="P12" i="34"/>
  <c r="F11" i="4"/>
  <c r="F12" i="4" s="1"/>
  <c r="F12" i="34"/>
  <c r="F11" i="34"/>
  <c r="F33" i="4"/>
  <c r="F34" i="4" s="1"/>
  <c r="J10" i="34"/>
  <c r="F13" i="4" l="1"/>
  <c r="I12" i="34" s="1"/>
  <c r="I11" i="34"/>
  <c r="H12" i="34"/>
  <c r="H11" i="34"/>
  <c r="F35" i="4"/>
  <c r="F36" i="4" s="1"/>
  <c r="F6" i="4"/>
  <c r="J11" i="34" l="1"/>
  <c r="J12" i="34"/>
  <c r="F29" i="4"/>
  <c r="F37" i="4" s="1"/>
  <c r="F38" i="4" s="1"/>
  <c r="U11" i="34"/>
  <c r="U10" i="34"/>
  <c r="U12" i="34"/>
  <c r="V12" i="34" s="1"/>
  <c r="W12" i="34" s="1"/>
  <c r="X12" i="34" s="1"/>
  <c r="V11" i="34" l="1"/>
  <c r="W11" i="34" s="1"/>
  <c r="X11" i="34" s="1"/>
  <c r="V10" i="34"/>
  <c r="W10" i="34" s="1"/>
  <c r="X10" i="3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D1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tăng lương 30%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E10" authorId="0" shapeId="0" xr:uid="{00000000-0006-0000-0200-000001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bỏ để phù hợp với giá thị trường
</t>
        </r>
      </text>
    </comment>
    <comment ref="G10" authorId="0" shapeId="0" xr:uid="{00000000-0006-0000-0200-000002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bỏ để phù hợp với giá thị trường</t>
        </r>
      </text>
    </comment>
    <comment ref="P10" authorId="0" shapeId="0" xr:uid="{00000000-0006-0000-0200-000003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trừ đi chi phí gián tiếp
để phù hợp với giá thị trường</t>
        </r>
      </text>
    </comment>
    <comment ref="E11" authorId="0" shapeId="0" xr:uid="{00000000-0006-0000-0200-000004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bỏ để phù hợp với giá thị trường
</t>
        </r>
      </text>
    </comment>
    <comment ref="G11" authorId="0" shapeId="0" xr:uid="{00000000-0006-0000-0200-000005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bỏ để phù hợp với giá thị trường</t>
        </r>
      </text>
    </comment>
    <comment ref="E12" authorId="0" shapeId="0" xr:uid="{00000000-0006-0000-0200-000006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bỏ để phù hợp với giá thị trường
</t>
        </r>
      </text>
    </comment>
    <comment ref="E17" authorId="0" shapeId="0" xr:uid="{00000000-0006-0000-0200-000007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giảm 1 nửa để phù hợp với giá thị trường
</t>
        </r>
      </text>
    </comment>
    <comment ref="E18" authorId="0" shapeId="0" xr:uid="{00000000-0006-0000-0200-000008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giảm 1 nửa để phù hợp với giá thị trường
</t>
        </r>
      </text>
    </comment>
    <comment ref="E22" authorId="0" shapeId="0" xr:uid="{00000000-0006-0000-0200-000009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trừ đi công khám để phù hợp
</t>
        </r>
      </text>
    </comment>
    <comment ref="E23" authorId="0" shapeId="0" xr:uid="{00000000-0006-0000-0200-00000A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trừ đi công khám để phù hợp
</t>
        </r>
      </text>
    </comment>
    <comment ref="E24" authorId="0" shapeId="0" xr:uid="{00000000-0006-0000-0200-00000B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giảm 1/2 công khám sàng lọc và bộ phận gián tiếp</t>
        </r>
      </text>
    </comment>
    <comment ref="E25" authorId="0" shapeId="0" xr:uid="{00000000-0006-0000-0200-00000C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giảm 1/2 công khám sàng lọc</t>
        </r>
      </text>
    </comment>
    <comment ref="E26" authorId="0" shapeId="0" xr:uid="{00000000-0006-0000-0200-00000D000000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giảm 1/2 công khám sàng lọc</t>
        </r>
      </text>
    </comment>
  </commentList>
</comments>
</file>

<file path=xl/sharedStrings.xml><?xml version="1.0" encoding="utf-8"?>
<sst xmlns="http://schemas.openxmlformats.org/spreadsheetml/2006/main" count="1645" uniqueCount="296">
  <si>
    <t>STT</t>
  </si>
  <si>
    <t>Nhóm</t>
  </si>
  <si>
    <t>Tên vắc xin</t>
  </si>
  <si>
    <t>Ghi chú</t>
  </si>
  <si>
    <t>Cúm</t>
  </si>
  <si>
    <t>Phế cầu</t>
  </si>
  <si>
    <t>PC 13</t>
  </si>
  <si>
    <t>PC 20</t>
  </si>
  <si>
    <t>Dại</t>
  </si>
  <si>
    <t>Verorab</t>
  </si>
  <si>
    <t>Abhayrab</t>
  </si>
  <si>
    <t>Indirab</t>
  </si>
  <si>
    <t>Uốn ván</t>
  </si>
  <si>
    <t>Adacel</t>
  </si>
  <si>
    <t>Boostrix</t>
  </si>
  <si>
    <t>Twinrix ( Bỉ)</t>
  </si>
  <si>
    <t>Havax 0.5ml ( VGA)</t>
  </si>
  <si>
    <t>MMR II</t>
  </si>
  <si>
    <t>Sởi- Quai bị- Rubella</t>
  </si>
  <si>
    <t>Priorix</t>
  </si>
  <si>
    <t>Imojev</t>
  </si>
  <si>
    <t>Thủy đậu</t>
  </si>
  <si>
    <t>Viêm não NB</t>
  </si>
  <si>
    <t>Varivax</t>
  </si>
  <si>
    <t>Não mô cầu</t>
  </si>
  <si>
    <t>Menactra</t>
  </si>
  <si>
    <t>HPV</t>
  </si>
  <si>
    <t>Sốt xuất huyết</t>
  </si>
  <si>
    <t>Gardasil 9</t>
  </si>
  <si>
    <t>Zona</t>
  </si>
  <si>
    <t>6 in 1</t>
  </si>
  <si>
    <t>Infanrix Hexa</t>
  </si>
  <si>
    <t>Hexaxim</t>
  </si>
  <si>
    <t>Rota</t>
  </si>
  <si>
    <t>Qdenga</t>
  </si>
  <si>
    <t>Varilrix</t>
  </si>
  <si>
    <t>MenQuadfi</t>
  </si>
  <si>
    <t>Shingrix</t>
  </si>
  <si>
    <t>Găng tay sạch</t>
  </si>
  <si>
    <t>Sát khuẩn tay nhanh</t>
  </si>
  <si>
    <t>BỆNH VIỆN ĐK TỈNH NINH BÌNH</t>
  </si>
  <si>
    <t>ĐƠN VỊ TƯ VẤN TIÊM CHỦNG VĂCXIN</t>
  </si>
  <si>
    <t>TÊN DỊCH VỤ: Tiêm Vắc xin Cúm mùa ( Vaxigrip, Influvac, GC-Flu)</t>
  </si>
  <si>
    <t>NỘI DUNG</t>
  </si>
  <si>
    <t>ĐVT</t>
  </si>
  <si>
    <t>Số lượng</t>
  </si>
  <si>
    <t>Đơn giá</t>
  </si>
  <si>
    <t>Thành tiền</t>
  </si>
  <si>
    <t>A</t>
  </si>
  <si>
    <t xml:space="preserve">Công khám sàng lọc, tư vấn </t>
  </si>
  <si>
    <t>Tiền lương</t>
  </si>
  <si>
    <t>Bộ phận trực tiếp (bằng đơn giá tiền lương thực tế x thời gian thực hiện dịch vụ gồm tiền lương, phụ cấp theo lương và các khoản đóng góp của bác sỹ</t>
  </si>
  <si>
    <t>phút</t>
  </si>
  <si>
    <t>Bộ phận gián tiếp</t>
  </si>
  <si>
    <t>Chi phí quản lý (5,37%)</t>
  </si>
  <si>
    <t>Chi thường xuyên (14,53%)</t>
  </si>
  <si>
    <t>Chi phí khấu hao (8,3%)</t>
  </si>
  <si>
    <t>Tích lũy (10%)</t>
  </si>
  <si>
    <t>B</t>
  </si>
  <si>
    <t>Chi phí Dịch vụ tiêm(chưa bao gồm tiền Vắcxin)</t>
  </si>
  <si>
    <t>I</t>
  </si>
  <si>
    <t xml:space="preserve">Chi phí vật tư tiêu hao để thực hiện dịch vụ (chưa bao gồm Vắc Xin) </t>
  </si>
  <si>
    <t>Vắcxin</t>
  </si>
  <si>
    <t>Vaxigrip Tetra</t>
  </si>
  <si>
    <t>hộp</t>
  </si>
  <si>
    <t>Influvac Tetra</t>
  </si>
  <si>
    <t>VTTH, VPP</t>
  </si>
  <si>
    <t>đôi</t>
  </si>
  <si>
    <t>quyển</t>
  </si>
  <si>
    <t>Băng dính cá nhân Urgo</t>
  </si>
  <si>
    <t>cái</t>
  </si>
  <si>
    <t xml:space="preserve">Bông </t>
  </si>
  <si>
    <t>miếng</t>
  </si>
  <si>
    <t>Bông y tế cắt miếng, Giá 70270 /túi (500g) tương ứng 500 miếng</t>
  </si>
  <si>
    <t xml:space="preserve">Cồn 70 độ </t>
  </si>
  <si>
    <t>ml</t>
  </si>
  <si>
    <t>giá 22,650 đ/lít</t>
  </si>
  <si>
    <t>giá 78,750 đ/lít</t>
  </si>
  <si>
    <t>II</t>
  </si>
  <si>
    <t>Chi phí công tiêm</t>
  </si>
  <si>
    <t>Bộ phận trực tiếp (bằng đơn giá tiền lương thực tế x thời gian thực hiện dịch vụ gồm tiền lương, phụ cấp theo lương và các khoản đóng góp của Điều dưỡng</t>
  </si>
  <si>
    <t>III</t>
  </si>
  <si>
    <t>Chi phí bảo quản</t>
  </si>
  <si>
    <t>C</t>
  </si>
  <si>
    <t xml:space="preserve">Công theo dõi sau tiêm </t>
  </si>
  <si>
    <t>Không dùng</t>
  </si>
  <si>
    <t>Stt</t>
  </si>
  <si>
    <t>Pháp[Vaxigrip]</t>
  </si>
  <si>
    <t>Hà Lan[Influvac]</t>
  </si>
  <si>
    <t>Hàn Quốc [GCFlu ]</t>
  </si>
  <si>
    <t>PC 23(Pneumovax 23)</t>
  </si>
  <si>
    <t>Synflorix 10</t>
  </si>
  <si>
    <t>QUIMI-HIB</t>
  </si>
  <si>
    <t>Avaxim 80U Pediatric</t>
  </si>
  <si>
    <t>Heberbiovac 10mcg</t>
  </si>
  <si>
    <t>Hbvax 10mcg/0,5ml</t>
  </si>
  <si>
    <t>JEEV 3mcg/0,5ml</t>
  </si>
  <si>
    <t>JEEV 6mcg/0,5ml</t>
  </si>
  <si>
    <t>Jevax</t>
  </si>
  <si>
    <t>Gardasil 4</t>
  </si>
  <si>
    <t>Tetraxim</t>
  </si>
  <si>
    <t>Rotavin</t>
  </si>
  <si>
    <t>Giá đề nghị điều chỉnh</t>
  </si>
  <si>
    <t>Prevennar 13</t>
  </si>
  <si>
    <t>2.1</t>
  </si>
  <si>
    <t xml:space="preserve">Găng tay sạch </t>
  </si>
  <si>
    <t>Bơm 5ml</t>
  </si>
  <si>
    <t>Kim lấy thuốc</t>
  </si>
  <si>
    <t>2.5</t>
  </si>
  <si>
    <t>2.6</t>
  </si>
  <si>
    <t>1 hộp 102 miếng, Giá 68.000/hộp</t>
  </si>
  <si>
    <t>2.7</t>
  </si>
  <si>
    <t>2.8</t>
  </si>
  <si>
    <t>2.9</t>
  </si>
  <si>
    <t>lọ</t>
  </si>
  <si>
    <t>Pneumovax 23</t>
  </si>
  <si>
    <t>Huyết thanh</t>
  </si>
  <si>
    <t>TÊN DỊCH VỤ: Tiêm Huyết thanh kháng Dại ( SAR)</t>
  </si>
  <si>
    <t>Huyết thanh kháng dại tinh chế (SAR)</t>
  </si>
  <si>
    <t>Nước Cất Tiêm 5ml</t>
  </si>
  <si>
    <t>ống</t>
  </si>
  <si>
    <t>Huyết thanh uốn ván (SAT)</t>
  </si>
  <si>
    <t>Bơm tiêm 5ml</t>
  </si>
  <si>
    <t>chiếc</t>
  </si>
  <si>
    <t>TÊN DỊCH VỤ: Tiêm Vắc xin Uốn Ván</t>
  </si>
  <si>
    <t>Adacel 0,5ml</t>
  </si>
  <si>
    <t>Boostrix 0,5ml</t>
  </si>
  <si>
    <t>Hộp</t>
  </si>
  <si>
    <t>Lọ</t>
  </si>
  <si>
    <t>Uốn Ván Hấp Thụ (TT) 0,5ml</t>
  </si>
  <si>
    <t>Ống</t>
  </si>
  <si>
    <t xml:space="preserve">Bạch hầu- Ho gà- Uốn ván </t>
  </si>
  <si>
    <t>Bạch hầu- Ho gà- Uốn ván - Bại liệt</t>
  </si>
  <si>
    <t>Uốn Ván Bạch Hầu Hấp Phụ (Td) 0,5ml</t>
  </si>
  <si>
    <t>TÊN DỊCH VỤ: Tiêm Vắc xin Bạch Hầu-Uốn Ván</t>
  </si>
  <si>
    <t xml:space="preserve">TÊN DỊCH VỤ: Tiêm Vắc xin Bạch hầu- Ho gà- Uốn ván </t>
  </si>
  <si>
    <t>TÊN DỊCH VỤ: Tiêm Vắc xin Bạch hầu- Ho gà- Uốn ván - Bại liệt</t>
  </si>
  <si>
    <t>Viêm Gan A</t>
  </si>
  <si>
    <t>TÊN DỊCH VỤ: Tiêm Vắc xin Viêm gan A (HAVAX, Avaxim)</t>
  </si>
  <si>
    <t>Viêm gan B</t>
  </si>
  <si>
    <t>Heberbiovac 20mcg</t>
  </si>
  <si>
    <t>Hbvax 20mcg/1ml</t>
  </si>
  <si>
    <t>Viêm gan A+ B</t>
  </si>
  <si>
    <t>Heberbiovac 10mcg/0.5ml</t>
  </si>
  <si>
    <t>HBVAX (10mcg/0,5ml)</t>
  </si>
  <si>
    <t>HBVAX (20mcg/1ml)</t>
  </si>
  <si>
    <t>Heberbiovac 20mcg/1ml</t>
  </si>
  <si>
    <t>TÊN DỊCH VỤ: Tiêm Vắc xin Viêm gan A+ B ( Twinrix)</t>
  </si>
  <si>
    <t>Thuốc, Hóa chất, vật tư tiêu hao để thực hiện dịch vụ (nằm trong gói dịch vụ)</t>
  </si>
  <si>
    <t>Vắc xin Viêm gan A+ B (Twinrix)</t>
  </si>
  <si>
    <t>TÊN DỊCH VỤ: Tiêm Vắc xin Sởi, Quai bị, Rubella ( MMR 2)</t>
  </si>
  <si>
    <t>MMR 2</t>
  </si>
  <si>
    <t>TÊN DỊCH VỤ: Tiêm Vắc xin Thủy đậu ( Varivax)</t>
  </si>
  <si>
    <t xml:space="preserve">TÊN DỊCH VỤ: Tiêm Vắc xin Viêm não nhật bản </t>
  </si>
  <si>
    <t>TÊN DỊCH VỤ: Tiêm Vắc xin Viêm gan B ( Heberbiovac10mg, 20mg; HBVAX 10mg, 20mg)</t>
  </si>
  <si>
    <t>VA-Mengoc-BC</t>
  </si>
  <si>
    <t>Vắc xin K cổ tử cung ( Gardasil 4)</t>
  </si>
  <si>
    <t>Vắc xin K cổ tử cung ( Gardasil 9)</t>
  </si>
  <si>
    <t>TÊN DỊCH VỤ: Tiêm Vắc xin HPV ( Gardasil 4 ; Gardasil 9)</t>
  </si>
  <si>
    <t>Rotateq</t>
  </si>
  <si>
    <t>Rotarix</t>
  </si>
  <si>
    <t>PC20</t>
  </si>
  <si>
    <t>Gạc đắp vết thương</t>
  </si>
  <si>
    <t>gói</t>
  </si>
  <si>
    <t>Băng dính lụa y tế</t>
  </si>
  <si>
    <t>1/2 cuộn</t>
  </si>
  <si>
    <t>Phòng khuẩn HIB</t>
  </si>
  <si>
    <t>Công khám sàng lọc, tư vấn  (BS khoa nội trú+ Bác sỹ phòng tiêm chủng)</t>
  </si>
  <si>
    <t>Thời gian di chuyển của NVYT</t>
  </si>
  <si>
    <t>Thời gian di chuyển của NVYT (điều dưỡng tiêm)</t>
  </si>
  <si>
    <t>IV</t>
  </si>
  <si>
    <t>Tiêm tại giường</t>
  </si>
  <si>
    <t>TÍNH CHI PHÍ TIỀN LƯƠNG, PHỤ CẤP</t>
  </si>
  <si>
    <t>Kèm theo quyết định số        /QĐ-BVĐK ngày      tháng     năm 2025 của Bệnh viện ĐK tỉnh Ninh Bình</t>
  </si>
  <si>
    <t>Riêng theo đối tượng</t>
  </si>
  <si>
    <t>Nội dung</t>
  </si>
  <si>
    <t>Bác sỹ</t>
  </si>
  <si>
    <t>Điều dưỡng/KTV</t>
  </si>
  <si>
    <t>Tổng cộng</t>
  </si>
  <si>
    <t>Bảng lương tháng 6/2024 của toàn viện</t>
  </si>
  <si>
    <t>Tổng lương của toàn viện 1 tháng</t>
  </si>
  <si>
    <t>Các phụ cấp khác 1 tháng (không gồm đặc thù nghề)</t>
  </si>
  <si>
    <t>Tỷ lệ so với lương</t>
  </si>
  <si>
    <t>%</t>
  </si>
  <si>
    <t xml:space="preserve">Phụ cấp ưu đãi nghề (40%) </t>
  </si>
  <si>
    <t>Tỷ lệ so với lương (Lương + PC chức vụ, PC TNVK)</t>
  </si>
  <si>
    <t>BHXH, BHYT, BHTN, KPCĐ (Đơn vị phải đóng) - 23,5%</t>
  </si>
  <si>
    <t>Tính lương, các khoản phụ cấp, các khoản đóng góp</t>
  </si>
  <si>
    <t>Tính lương, các khoản phụ cấp, các khoản đóng góp 1 tháng</t>
  </si>
  <si>
    <t xml:space="preserve"> - Lương cơ bản (1 NGƯỜI)</t>
  </si>
  <si>
    <t xml:space="preserve"> - Các phụ cấp khác 1 tháng (không gồm đặc thù nghề)</t>
  </si>
  <si>
    <t xml:space="preserve"> - Phụ cấp đặc thù  nghề (40%)</t>
  </si>
  <si>
    <t xml:space="preserve"> - BHXH, BHYT, BHTN, KPCĐ (Đơn vị phải đóng) - 23,5%</t>
  </si>
  <si>
    <t>Tính lương, các khoản phụ cấp, các khoản đóng góp 1 phút</t>
  </si>
  <si>
    <t>Giá DV theo yêu cầu tiền lương gấp 2 lần</t>
  </si>
  <si>
    <t>BỆNH VIỆN ĐA KHOA TỈNH NINH BÌNH</t>
  </si>
  <si>
    <t>PHỤ LỤC SỐ 02</t>
  </si>
  <si>
    <t>PHÒNG TÀI CHÍNH KẾ TOÁN</t>
  </si>
  <si>
    <t xml:space="preserve">TỔNG HỢP </t>
  </si>
  <si>
    <t>CÁCH THỨC CHUNG ĐỂ HẠCH TOÁN, PHÂN TÍCH CHI PHÍ DỊCH VỤ TẠI BỆNH VIỆN</t>
  </si>
  <si>
    <t>Số tiền</t>
  </si>
  <si>
    <t>Một số tiêu chí chung: Lấy số liệu TH năm 2024 làm cơ sở</t>
  </si>
  <si>
    <r>
      <t xml:space="preserve">Tổng số thu tại đơn vị năm 2024, </t>
    </r>
    <r>
      <rPr>
        <b/>
        <i/>
        <sz val="12"/>
        <rFont val="Times New Roman"/>
        <family val="1"/>
      </rPr>
      <t>trong đó:</t>
    </r>
  </si>
  <si>
    <t>Đồng</t>
  </si>
  <si>
    <t>Tổng số thu DV khám chữa bệnh tại đơn vị năm 2024</t>
  </si>
  <si>
    <t>Thu khác (nhà thuốc, trông giữ xe, v/c bệnh nhân, lãi TGNH,…)</t>
  </si>
  <si>
    <t>Hao mòn tài sản năm 2024</t>
  </si>
  <si>
    <t>Phân bổ chi phí quản lý</t>
  </si>
  <si>
    <t>Tổng số thu tại đơn vị năm 2024, trong đó:</t>
  </si>
  <si>
    <t>Tính chi thường xuyên khác khôn bao gồm chi cho con người</t>
  </si>
  <si>
    <t>Các khoản không tính trong chi thường xuyên khác</t>
  </si>
  <si>
    <t xml:space="preserve"> - Cho cho con người </t>
  </si>
  <si>
    <t xml:space="preserve"> - Tiền thuốc, hóa chất, VTYT, máu, dịch truyền</t>
  </si>
  <si>
    <t xml:space="preserve"> - Thu khác (nhà thuốc, nhà xe…)</t>
  </si>
  <si>
    <t xml:space="preserve"> - Chênh lệch thu, chi sau khi đảm bảo chi hoạt động TX 2024</t>
  </si>
  <si>
    <t>BB duyệt QT năm 2024</t>
  </si>
  <si>
    <t>Chi thường xuyên khác (1-2.1)</t>
  </si>
  <si>
    <t xml:space="preserve"> - Tỷ lệ chi thường xuyên khác trên tổng số thu (2.2/1*100)</t>
  </si>
  <si>
    <t>Chi phí bộ phận quản lý trên tổng số thu (gồm cả tiền lương)</t>
  </si>
  <si>
    <t>Chi phí không tính trong chi phí quản lý năm 2024</t>
  </si>
  <si>
    <t>Chi thường xuyên năm 2024 (gồm cả tiền lương)</t>
  </si>
  <si>
    <t xml:space="preserve"> - Tỷ lệ chi thường xuyên tính trên tổng số thu</t>
  </si>
  <si>
    <t xml:space="preserve">Tỷ lệ nhân lực phân bổ cho quản lý tại Bệnh viện: 20% </t>
  </si>
  <si>
    <t>Phân bổ chi phí cho bộ phận quản lý (3.2*20%)</t>
  </si>
  <si>
    <t xml:space="preserve"> - Tỷ lệ chi phí quản lý tính trên tổng số thu (3.4/1*100)</t>
  </si>
  <si>
    <t>Phân bổ chi phí khấu hao tài sản cố định</t>
  </si>
  <si>
    <t>Tổng số thu tại đơn vị năm 2024</t>
  </si>
  <si>
    <t xml:space="preserve">Tổng số hao mòn năm 2024 </t>
  </si>
  <si>
    <t>Tỷ lệ khấu hao TS/số thu 2024 (D28/D27*100)</t>
  </si>
  <si>
    <t>Tích lũy Dự kiến</t>
  </si>
  <si>
    <t>Bộ phận trực tiếp (bằng đơn giá tiền lương thực tế x thời gian thực hiện dịch vụ gồm tiền lương, phụ cấp theo lương và các khoản đóng góp của điều dưỡng</t>
  </si>
  <si>
    <t>Bạch Hầu-Uốn ván</t>
  </si>
  <si>
    <t>speeda</t>
  </si>
  <si>
    <t>Speeda</t>
  </si>
  <si>
    <t>SỞ Y TẾ NINH BÌNH</t>
  </si>
  <si>
    <t>BỆNH VIỆN ĐA KHOA TỈNH</t>
  </si>
  <si>
    <t>Kèm theo Biên bản số       /BB-BVĐK ngày    03 /  10  /2025 của Bệnh viện ĐK tỉnh Ninh Bình</t>
  </si>
  <si>
    <t>ĐVT: Đồng</t>
  </si>
  <si>
    <t xml:space="preserve">Chi phí quản lý </t>
  </si>
  <si>
    <t>Giá vắc xin</t>
  </si>
  <si>
    <t>Công khám, sàng lọc</t>
  </si>
  <si>
    <t>Chi thường xuyên</t>
  </si>
  <si>
    <t>Tích lũy</t>
  </si>
  <si>
    <t xml:space="preserve">Chi phí khấu hao </t>
  </si>
  <si>
    <t xml:space="preserve">Chi phí vật tư tiêu hao (chưa bao gồm Vắc Xin) </t>
  </si>
  <si>
    <t>Chi thường xuyên (7,80%)</t>
  </si>
  <si>
    <t>Chi phí quản lý (5,97%)</t>
  </si>
  <si>
    <t>Chi phí khấu hao (7,81%)</t>
  </si>
  <si>
    <t>Phiếu tiêm chủng</t>
  </si>
  <si>
    <t xml:space="preserve"> 2000 VNĐ/ phiếu. 1 BN tiêm 1 năm/ lần. 1 phiếu dùng được 9 lần</t>
  </si>
  <si>
    <t>TỔNG CỘNG CHI PHÍ CHƯA BAO GỒM VẮC XIN</t>
  </si>
  <si>
    <t>TỔNG CỘNG CHI PHÍ CHƯA BAO GỒM VẮC XIN (Làm tròn)</t>
  </si>
  <si>
    <t xml:space="preserve">TÊN DỊCH VỤ: Tiêm Vắc xin Não mô cầu BC </t>
  </si>
  <si>
    <t>TÊN DỊCH VỤ:  Tiêm Vắc xin sốt xuất huyết</t>
  </si>
  <si>
    <t>TÊN DỊCH VỤ:   Tiêm Vắc xin zona</t>
  </si>
  <si>
    <t xml:space="preserve">TÊN DỊCH VỤ: Tiêm Vắc xin 6in1 (Bạch hầu- Ho gà- Uốn ván- Bại liệt- Hib- VG B) </t>
  </si>
  <si>
    <t>vx uống</t>
  </si>
  <si>
    <t>TÊN DỊCH VỤ: Tiêm Vắc xin tiêu chảy do Rota</t>
  </si>
  <si>
    <t>TÊN DỊCH VỤ:  iêm Vắc xin phòng khuẩn HIB</t>
  </si>
  <si>
    <t>Bác sỹ khoa nội trú khám sàng lọc các chống chỉ định tiêm chủng, tư vấn đề nghị tiêm chủng</t>
  </si>
  <si>
    <t>Bác sỹ phòng tiêm chủng khám sàng lọc trước tiêm chủng, tư vấn và chỉ định tiêm chủng</t>
  </si>
  <si>
    <t>TÊN DỊCH VỤ: Tiêm Vắc xin Phế Cầu</t>
  </si>
  <si>
    <t>TÊN DỊCH VỤ: Tiêm Vắc xin Dại  ( Verorab, Speeda, Abhayrab, Indirab)</t>
  </si>
  <si>
    <t>V</t>
  </si>
  <si>
    <t>Quyết toán năm 2024</t>
  </si>
  <si>
    <t>10=(8+9)*7.8%</t>
  </si>
  <si>
    <t>11=8+9+10</t>
  </si>
  <si>
    <r>
      <t xml:space="preserve">TỔNG HỢP </t>
    </r>
    <r>
      <rPr>
        <b/>
        <sz val="14"/>
        <color rgb="FFFF0000"/>
        <rFont val="Times New Roman"/>
        <family val="1"/>
      </rPr>
      <t>XÂY DỰNG GIÁ CÁC DỊCH VỤ TIÊM CHỦNG</t>
    </r>
  </si>
  <si>
    <t>Kèm theo Biên bản số       /BB-BVĐK ngày    /    /2025 của Bệnh viện ĐK tỉnh Ninh Bình</t>
  </si>
  <si>
    <t>Giảm 1/3</t>
  </si>
  <si>
    <t>TÊN DỊCH VỤ: DỊCH VỤ TIÊM TẠI GIƯỜNG</t>
  </si>
  <si>
    <t>Tổng giá dịch vụ (chưa bao gồm Vacxin)</t>
  </si>
  <si>
    <t>Tổng giá dịch vụ (chưa bao gồm Vacxin) làm tròn</t>
  </si>
  <si>
    <t xml:space="preserve">Huyết thanh dại </t>
  </si>
  <si>
    <t>Avaxim 80U  Pediatric</t>
  </si>
  <si>
    <t>Giá dịch vụ (bao gồm văcxin)</t>
  </si>
  <si>
    <t>Chi phí Dịch vụ tiêm
(chưa bao gồm tiền Vắcxin)</t>
  </si>
  <si>
    <t>Bỏ do điều chỉnh phù hợp với giá thị trường</t>
  </si>
  <si>
    <t>2=1*7.80%</t>
  </si>
  <si>
    <t>3=(1+2)*5.97%</t>
  </si>
  <si>
    <t>5=(1+2+3+4)*10%</t>
  </si>
  <si>
    <t>6=1+2+3+4+5</t>
  </si>
  <si>
    <t>4=(1+2+3)*7.8%</t>
  </si>
  <si>
    <t>Kỹ thuật tiêm</t>
  </si>
  <si>
    <t>Giá dịch vụ tiêm tại giường (bao gồm Vắcxin)</t>
  </si>
  <si>
    <t>tuỳ thuộc vào giá nhập kho từng loại vắcxin</t>
  </si>
  <si>
    <t>GCFlu</t>
  </si>
  <si>
    <t>Điều chỉnh để phù hợp với giá thị trường</t>
  </si>
  <si>
    <t>D</t>
  </si>
  <si>
    <t>13=12*7.8%</t>
  </si>
  <si>
    <t>14=(12+13)*5.97%</t>
  </si>
  <si>
    <t>15=(12+13+14)*7.81%</t>
  </si>
  <si>
    <t>16=(12+13+14+15)*10%</t>
  </si>
  <si>
    <t>17=12+13+14+15+16</t>
  </si>
  <si>
    <t>18=6+11+17</t>
  </si>
  <si>
    <t>20=19+7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</si>
</sst>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-* #,##0_-;\-* #,##0_-;_-* &quot;-&quot;??_-;_-@_-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charset val="163"/>
      <scheme val="minor"/>
    </font>
    <font>
      <b/>
      <sz val="11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Times New Roman"/>
      <family val="1"/>
    </font>
    <font>
      <sz val="10"/>
      <name val="Times New Roman"/>
      <family val="1"/>
    </font>
    <font>
      <i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b/>
      <i/>
      <sz val="12"/>
      <name val="Times New Roman"/>
      <family val="1"/>
    </font>
    <font>
      <sz val="14"/>
      <name val="Times New Roman"/>
      <family val="1"/>
    </font>
    <font>
      <i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i/>
      <sz val="14"/>
      <color theme="1"/>
      <name val="Times New Roman"/>
      <family val="1"/>
    </font>
    <font>
      <b/>
      <u/>
      <sz val="12"/>
      <name val="Times New Roman"/>
      <family val="1"/>
    </font>
    <font>
      <b/>
      <sz val="13"/>
      <name val="Times New Roman"/>
      <family val="1"/>
    </font>
    <font>
      <i/>
      <sz val="13"/>
      <name val="Times New Roman"/>
      <family val="1"/>
    </font>
    <font>
      <i/>
      <sz val="12"/>
      <name val="Times New Roman"/>
      <family val="1"/>
    </font>
    <font>
      <i/>
      <sz val="10"/>
      <name val="Times New Roman"/>
      <family val="1"/>
    </font>
    <font>
      <b/>
      <u/>
      <sz val="14"/>
      <name val="Times New Roman"/>
      <family val="1"/>
    </font>
    <font>
      <i/>
      <sz val="14"/>
      <name val="Times New Roman"/>
      <family val="1"/>
    </font>
    <font>
      <b/>
      <sz val="13"/>
      <color theme="1"/>
      <name val="Times New Roman"/>
      <family val="1"/>
    </font>
    <font>
      <sz val="12"/>
      <color theme="1"/>
      <name val="Times New Roman"/>
      <family val="2"/>
    </font>
    <font>
      <b/>
      <sz val="10"/>
      <color theme="1"/>
      <name val="Times New Roman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i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auto="1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dashed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</cellStyleXfs>
  <cellXfs count="473">
    <xf numFmtId="0" fontId="0" fillId="0" borderId="0" xfId="0"/>
    <xf numFmtId="0" fontId="5" fillId="0" borderId="0" xfId="0" applyFont="1" applyAlignment="1">
      <alignment vertical="center"/>
    </xf>
    <xf numFmtId="165" fontId="5" fillId="0" borderId="0" xfId="2" applyNumberFormat="1" applyFont="1" applyFill="1" applyAlignment="1">
      <alignment vertical="center"/>
    </xf>
    <xf numFmtId="0" fontId="5" fillId="0" borderId="0" xfId="3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3" applyFont="1" applyAlignment="1">
      <alignment horizontal="center" vertical="center"/>
    </xf>
    <xf numFmtId="0" fontId="5" fillId="0" borderId="0" xfId="3" applyFont="1" applyAlignment="1">
      <alignment vertical="center" wrapText="1"/>
    </xf>
    <xf numFmtId="0" fontId="4" fillId="0" borderId="2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left" vertical="center" wrapText="1"/>
    </xf>
    <xf numFmtId="0" fontId="4" fillId="0" borderId="3" xfId="3" applyFont="1" applyBorder="1" applyAlignment="1">
      <alignment vertical="center"/>
    </xf>
    <xf numFmtId="0" fontId="4" fillId="0" borderId="0" xfId="3" applyFont="1" applyAlignment="1">
      <alignment horizontal="center" vertical="center"/>
    </xf>
    <xf numFmtId="0" fontId="4" fillId="0" borderId="0" xfId="3" applyFont="1" applyAlignment="1">
      <alignment vertical="center"/>
    </xf>
    <xf numFmtId="0" fontId="8" fillId="0" borderId="4" xfId="3" applyFont="1" applyBorder="1" applyAlignment="1">
      <alignment horizontal="center" vertical="center" wrapText="1"/>
    </xf>
    <xf numFmtId="0" fontId="8" fillId="0" borderId="4" xfId="3" applyFont="1" applyBorder="1" applyAlignment="1">
      <alignment horizontal="left" vertical="center" wrapText="1"/>
    </xf>
    <xf numFmtId="0" fontId="8" fillId="0" borderId="4" xfId="3" applyFont="1" applyBorder="1" applyAlignment="1">
      <alignment vertical="center"/>
    </xf>
    <xf numFmtId="0" fontId="8" fillId="0" borderId="4" xfId="3" applyFont="1" applyBorder="1" applyAlignment="1">
      <alignment vertical="center" wrapText="1"/>
    </xf>
    <xf numFmtId="0" fontId="8" fillId="0" borderId="0" xfId="3" applyFont="1" applyAlignment="1">
      <alignment horizontal="center" vertical="center"/>
    </xf>
    <xf numFmtId="0" fontId="8" fillId="0" borderId="0" xfId="3" applyFont="1" applyAlignment="1">
      <alignment vertical="center"/>
    </xf>
    <xf numFmtId="0" fontId="5" fillId="0" borderId="4" xfId="3" applyFont="1" applyBorder="1" applyAlignment="1">
      <alignment horizontal="center" vertical="center" wrapText="1"/>
    </xf>
    <xf numFmtId="0" fontId="5" fillId="0" borderId="4" xfId="3" applyFont="1" applyBorder="1" applyAlignment="1">
      <alignment horizontal="left" vertical="center" wrapText="1"/>
    </xf>
    <xf numFmtId="165" fontId="5" fillId="0" borderId="4" xfId="2" applyNumberFormat="1" applyFont="1" applyFill="1" applyBorder="1" applyAlignment="1">
      <alignment horizontal="center" vertical="center" wrapText="1"/>
    </xf>
    <xf numFmtId="3" fontId="5" fillId="0" borderId="4" xfId="3" applyNumberFormat="1" applyFont="1" applyBorder="1" applyAlignment="1">
      <alignment horizontal="right"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4" xfId="3" applyFont="1" applyBorder="1" applyAlignment="1">
      <alignment horizontal="left" vertical="center" wrapText="1"/>
    </xf>
    <xf numFmtId="3" fontId="4" fillId="0" borderId="4" xfId="3" applyNumberFormat="1" applyFont="1" applyBorder="1" applyAlignment="1">
      <alignment horizontal="right" vertical="center" wrapText="1"/>
    </xf>
    <xf numFmtId="3" fontId="8" fillId="0" borderId="4" xfId="3" applyNumberFormat="1" applyFont="1" applyBorder="1" applyAlignment="1">
      <alignment horizontal="center" vertical="center" wrapText="1"/>
    </xf>
    <xf numFmtId="0" fontId="5" fillId="0" borderId="4" xfId="3" applyFont="1" applyBorder="1" applyAlignment="1">
      <alignment vertical="center" wrapText="1"/>
    </xf>
    <xf numFmtId="0" fontId="5" fillId="0" borderId="4" xfId="3" applyFont="1" applyBorder="1" applyAlignment="1">
      <alignment horizontal="center" vertical="center"/>
    </xf>
    <xf numFmtId="0" fontId="8" fillId="0" borderId="4" xfId="3" applyFont="1" applyBorder="1" applyAlignment="1">
      <alignment horizontal="center" vertical="center"/>
    </xf>
    <xf numFmtId="0" fontId="9" fillId="0" borderId="4" xfId="3" applyFont="1" applyBorder="1" applyAlignment="1">
      <alignment vertical="center" wrapText="1"/>
    </xf>
    <xf numFmtId="0" fontId="9" fillId="0" borderId="4" xfId="3" applyFont="1" applyBorder="1" applyAlignment="1">
      <alignment horizontal="center" vertical="center"/>
    </xf>
    <xf numFmtId="0" fontId="9" fillId="0" borderId="4" xfId="3" applyFont="1" applyBorder="1" applyAlignment="1">
      <alignment horizontal="center" vertical="center" wrapText="1"/>
    </xf>
    <xf numFmtId="165" fontId="9" fillId="0" borderId="4" xfId="2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vertical="center"/>
    </xf>
    <xf numFmtId="0" fontId="8" fillId="0" borderId="7" xfId="3" applyFont="1" applyBorder="1" applyAlignment="1">
      <alignment horizontal="center" vertical="center" wrapText="1"/>
    </xf>
    <xf numFmtId="0" fontId="8" fillId="0" borderId="7" xfId="3" applyFont="1" applyBorder="1" applyAlignment="1">
      <alignment horizontal="left" vertical="center" wrapText="1"/>
    </xf>
    <xf numFmtId="165" fontId="5" fillId="0" borderId="0" xfId="1" applyNumberFormat="1" applyFont="1" applyFill="1" applyAlignment="1">
      <alignment horizontal="center" vertical="center"/>
    </xf>
    <xf numFmtId="165" fontId="5" fillId="0" borderId="4" xfId="1" applyNumberFormat="1" applyFont="1" applyBorder="1" applyAlignment="1">
      <alignment horizontal="center" vertical="center" wrapText="1"/>
    </xf>
    <xf numFmtId="0" fontId="15" fillId="0" borderId="4" xfId="3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6" fillId="0" borderId="0" xfId="3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17" fillId="0" borderId="2" xfId="3" applyFont="1" applyBorder="1" applyAlignment="1">
      <alignment horizontal="center" vertical="center" wrapText="1"/>
    </xf>
    <xf numFmtId="0" fontId="17" fillId="0" borderId="2" xfId="3" applyFont="1" applyBorder="1" applyAlignment="1">
      <alignment horizontal="right" vertical="center" wrapText="1"/>
    </xf>
    <xf numFmtId="0" fontId="17" fillId="0" borderId="2" xfId="3" applyFont="1" applyBorder="1" applyAlignment="1">
      <alignment horizontal="left" vertical="center" wrapText="1"/>
    </xf>
    <xf numFmtId="0" fontId="17" fillId="0" borderId="3" xfId="3" applyFont="1" applyBorder="1" applyAlignment="1">
      <alignment horizontal="center" vertical="center" wrapText="1"/>
    </xf>
    <xf numFmtId="0" fontId="17" fillId="0" borderId="3" xfId="3" applyFont="1" applyBorder="1" applyAlignment="1">
      <alignment horizontal="left" vertical="center" wrapText="1"/>
    </xf>
    <xf numFmtId="3" fontId="17" fillId="0" borderId="3" xfId="3" applyNumberFormat="1" applyFont="1" applyBorder="1" applyAlignment="1">
      <alignment horizontal="right" vertical="center" wrapText="1"/>
    </xf>
    <xf numFmtId="0" fontId="21" fillId="0" borderId="4" xfId="3" applyFont="1" applyBorder="1" applyAlignment="1">
      <alignment horizontal="center" vertical="center" wrapText="1"/>
    </xf>
    <xf numFmtId="0" fontId="21" fillId="0" borderId="4" xfId="3" applyFont="1" applyBorder="1" applyAlignment="1">
      <alignment horizontal="left" vertical="center" wrapText="1"/>
    </xf>
    <xf numFmtId="0" fontId="21" fillId="0" borderId="4" xfId="3" applyFont="1" applyBorder="1" applyAlignment="1">
      <alignment vertical="center" wrapText="1"/>
    </xf>
    <xf numFmtId="0" fontId="16" fillId="0" borderId="4" xfId="3" applyFont="1" applyBorder="1" applyAlignment="1">
      <alignment horizontal="center" vertical="center" wrapText="1"/>
    </xf>
    <xf numFmtId="0" fontId="16" fillId="0" borderId="4" xfId="3" applyFont="1" applyBorder="1" applyAlignment="1">
      <alignment horizontal="left" vertical="center" wrapText="1"/>
    </xf>
    <xf numFmtId="165" fontId="16" fillId="0" borderId="4" xfId="2" applyNumberFormat="1" applyFont="1" applyFill="1" applyBorder="1" applyAlignment="1">
      <alignment horizontal="center" vertical="center" wrapText="1"/>
    </xf>
    <xf numFmtId="3" fontId="16" fillId="0" borderId="4" xfId="3" applyNumberFormat="1" applyFont="1" applyBorder="1" applyAlignment="1">
      <alignment horizontal="right" vertical="center" wrapText="1"/>
    </xf>
    <xf numFmtId="0" fontId="17" fillId="0" borderId="4" xfId="3" applyFont="1" applyBorder="1" applyAlignment="1">
      <alignment horizontal="center" vertical="center" wrapText="1"/>
    </xf>
    <xf numFmtId="0" fontId="17" fillId="0" borderId="4" xfId="3" applyFont="1" applyBorder="1" applyAlignment="1">
      <alignment horizontal="left" vertical="center" wrapText="1"/>
    </xf>
    <xf numFmtId="3" fontId="17" fillId="0" borderId="4" xfId="3" applyNumberFormat="1" applyFont="1" applyBorder="1" applyAlignment="1">
      <alignment horizontal="right" vertical="center" wrapText="1"/>
    </xf>
    <xf numFmtId="3" fontId="21" fillId="0" borderId="4" xfId="3" applyNumberFormat="1" applyFont="1" applyBorder="1" applyAlignment="1">
      <alignment horizontal="right" vertical="center" wrapText="1"/>
    </xf>
    <xf numFmtId="0" fontId="16" fillId="0" borderId="4" xfId="3" applyFont="1" applyBorder="1" applyAlignment="1">
      <alignment vertical="center" wrapText="1"/>
    </xf>
    <xf numFmtId="2" fontId="16" fillId="0" borderId="4" xfId="3" applyNumberFormat="1" applyFont="1" applyBorder="1" applyAlignment="1">
      <alignment horizontal="center" vertical="center" wrapText="1"/>
    </xf>
    <xf numFmtId="0" fontId="14" fillId="0" borderId="4" xfId="3" applyFont="1" applyBorder="1" applyAlignment="1">
      <alignment horizontal="center" vertical="center" wrapText="1"/>
    </xf>
    <xf numFmtId="0" fontId="14" fillId="0" borderId="4" xfId="3" applyFont="1" applyBorder="1" applyAlignment="1">
      <alignment horizontal="left" vertical="center" wrapText="1"/>
    </xf>
    <xf numFmtId="0" fontId="21" fillId="0" borderId="7" xfId="3" applyFont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5" fillId="0" borderId="4" xfId="2" applyNumberFormat="1" applyFont="1" applyFill="1" applyBorder="1" applyAlignment="1">
      <alignment horizontal="center" vertical="center" wrapText="1"/>
    </xf>
    <xf numFmtId="166" fontId="9" fillId="0" borderId="4" xfId="2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0" borderId="0" xfId="3" applyFont="1" applyAlignment="1">
      <alignment vertical="center"/>
    </xf>
    <xf numFmtId="0" fontId="19" fillId="0" borderId="0" xfId="0" applyFont="1" applyAlignment="1">
      <alignment vertical="center"/>
    </xf>
    <xf numFmtId="0" fontId="16" fillId="0" borderId="0" xfId="3" applyFont="1" applyAlignment="1">
      <alignment horizontal="center" vertical="center"/>
    </xf>
    <xf numFmtId="0" fontId="17" fillId="0" borderId="2" xfId="3" applyFont="1" applyBorder="1" applyAlignment="1">
      <alignment horizontal="center" vertical="center"/>
    </xf>
    <xf numFmtId="3" fontId="21" fillId="0" borderId="4" xfId="3" applyNumberFormat="1" applyFont="1" applyBorder="1" applyAlignment="1">
      <alignment horizontal="center" vertical="center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vertical="center"/>
    </xf>
    <xf numFmtId="0" fontId="16" fillId="0" borderId="4" xfId="3" applyFont="1" applyBorder="1" applyAlignment="1">
      <alignment horizontal="center" vertical="center"/>
    </xf>
    <xf numFmtId="0" fontId="21" fillId="0" borderId="4" xfId="3" applyFont="1" applyBorder="1" applyAlignment="1">
      <alignment horizontal="center" vertical="center"/>
    </xf>
    <xf numFmtId="0" fontId="16" fillId="0" borderId="0" xfId="3" applyFont="1" applyAlignment="1">
      <alignment horizontal="right" vertical="center"/>
    </xf>
    <xf numFmtId="0" fontId="5" fillId="0" borderId="2" xfId="3" applyFont="1" applyBorder="1" applyAlignment="1">
      <alignment horizontal="center" vertical="center"/>
    </xf>
    <xf numFmtId="0" fontId="17" fillId="0" borderId="3" xfId="3" applyFont="1" applyBorder="1" applyAlignment="1">
      <alignment vertical="center"/>
    </xf>
    <xf numFmtId="0" fontId="17" fillId="0" borderId="0" xfId="3" applyFont="1" applyAlignment="1">
      <alignment horizontal="center" vertical="center"/>
    </xf>
    <xf numFmtId="0" fontId="17" fillId="0" borderId="0" xfId="3" applyFont="1" applyAlignment="1">
      <alignment vertical="center"/>
    </xf>
    <xf numFmtId="0" fontId="21" fillId="0" borderId="4" xfId="3" applyFont="1" applyBorder="1" applyAlignment="1">
      <alignment vertical="center"/>
    </xf>
    <xf numFmtId="3" fontId="17" fillId="0" borderId="4" xfId="3" applyNumberFormat="1" applyFont="1" applyBorder="1" applyAlignment="1">
      <alignment horizontal="center" vertical="center" wrapText="1"/>
    </xf>
    <xf numFmtId="3" fontId="21" fillId="0" borderId="4" xfId="3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/>
    </xf>
    <xf numFmtId="0" fontId="17" fillId="0" borderId="4" xfId="3" applyFont="1" applyBorder="1" applyAlignment="1">
      <alignment vertical="center"/>
    </xf>
    <xf numFmtId="0" fontId="5" fillId="0" borderId="0" xfId="4" applyFont="1" applyAlignment="1">
      <alignment horizontal="center"/>
    </xf>
    <xf numFmtId="0" fontId="5" fillId="0" borderId="0" xfId="4" applyFont="1"/>
    <xf numFmtId="0" fontId="2" fillId="0" borderId="2" xfId="4" applyFont="1" applyBorder="1" applyAlignment="1">
      <alignment horizontal="center"/>
    </xf>
    <xf numFmtId="0" fontId="2" fillId="0" borderId="2" xfId="4" applyFont="1" applyBorder="1"/>
    <xf numFmtId="0" fontId="4" fillId="0" borderId="2" xfId="4" applyFont="1" applyBorder="1" applyAlignment="1">
      <alignment horizontal="center"/>
    </xf>
    <xf numFmtId="0" fontId="4" fillId="0" borderId="2" xfId="4" applyFont="1" applyBorder="1"/>
    <xf numFmtId="3" fontId="4" fillId="0" borderId="2" xfId="4" applyNumberFormat="1" applyFont="1" applyBorder="1"/>
    <xf numFmtId="165" fontId="4" fillId="0" borderId="2" xfId="5" applyNumberFormat="1" applyFont="1" applyFill="1" applyBorder="1"/>
    <xf numFmtId="0" fontId="5" fillId="0" borderId="2" xfId="4" applyFont="1" applyBorder="1" applyAlignment="1">
      <alignment horizontal="center"/>
    </xf>
    <xf numFmtId="0" fontId="5" fillId="0" borderId="2" xfId="4" applyFont="1" applyBorder="1"/>
    <xf numFmtId="43" fontId="5" fillId="0" borderId="2" xfId="5" applyFont="1" applyFill="1" applyBorder="1"/>
    <xf numFmtId="165" fontId="5" fillId="0" borderId="2" xfId="5" applyNumberFormat="1" applyFont="1" applyFill="1" applyBorder="1"/>
    <xf numFmtId="0" fontId="16" fillId="0" borderId="0" xfId="4" applyFont="1" applyAlignment="1">
      <alignment horizontal="center"/>
    </xf>
    <xf numFmtId="0" fontId="16" fillId="0" borderId="0" xfId="4" applyFont="1"/>
    <xf numFmtId="0" fontId="17" fillId="0" borderId="0" xfId="4" applyFont="1" applyAlignment="1">
      <alignment horizontal="center"/>
    </xf>
    <xf numFmtId="0" fontId="17" fillId="0" borderId="0" xfId="4" applyFont="1"/>
    <xf numFmtId="0" fontId="20" fillId="0" borderId="0" xfId="4" applyFont="1"/>
    <xf numFmtId="0" fontId="20" fillId="0" borderId="2" xfId="4" applyFont="1" applyBorder="1" applyAlignment="1">
      <alignment horizontal="center"/>
    </xf>
    <xf numFmtId="0" fontId="20" fillId="0" borderId="0" xfId="4" applyFont="1" applyAlignment="1">
      <alignment horizontal="center"/>
    </xf>
    <xf numFmtId="0" fontId="17" fillId="0" borderId="6" xfId="4" applyFont="1" applyBorder="1" applyAlignment="1">
      <alignment horizontal="center"/>
    </xf>
    <xf numFmtId="0" fontId="17" fillId="0" borderId="6" xfId="4" applyFont="1" applyBorder="1"/>
    <xf numFmtId="0" fontId="17" fillId="0" borderId="4" xfId="4" applyFont="1" applyBorder="1" applyAlignment="1">
      <alignment horizontal="center"/>
    </xf>
    <xf numFmtId="0" fontId="17" fillId="0" borderId="4" xfId="4" applyFont="1" applyBorder="1"/>
    <xf numFmtId="0" fontId="16" fillId="0" borderId="4" xfId="4" applyFont="1" applyBorder="1" applyAlignment="1">
      <alignment horizontal="center"/>
    </xf>
    <xf numFmtId="0" fontId="16" fillId="0" borderId="4" xfId="4" applyFont="1" applyBorder="1"/>
    <xf numFmtId="0" fontId="30" fillId="0" borderId="4" xfId="4" applyFont="1" applyBorder="1" applyAlignment="1">
      <alignment horizontal="center"/>
    </xf>
    <xf numFmtId="0" fontId="30" fillId="0" borderId="4" xfId="4" applyFont="1" applyBorder="1"/>
    <xf numFmtId="0" fontId="30" fillId="0" borderId="0" xfId="4" applyFont="1"/>
    <xf numFmtId="165" fontId="16" fillId="0" borderId="4" xfId="4" applyNumberFormat="1" applyFont="1" applyBorder="1"/>
    <xf numFmtId="0" fontId="16" fillId="0" borderId="7" xfId="4" applyFont="1" applyBorder="1" applyAlignment="1">
      <alignment horizontal="center"/>
    </xf>
    <xf numFmtId="0" fontId="16" fillId="0" borderId="7" xfId="4" applyFont="1" applyBorder="1"/>
    <xf numFmtId="3" fontId="16" fillId="0" borderId="7" xfId="4" applyNumberFormat="1" applyFont="1" applyBorder="1"/>
    <xf numFmtId="0" fontId="16" fillId="0" borderId="3" xfId="4" applyFont="1" applyBorder="1" applyAlignment="1">
      <alignment horizontal="center"/>
    </xf>
    <xf numFmtId="0" fontId="16" fillId="0" borderId="3" xfId="4" applyFont="1" applyBorder="1"/>
    <xf numFmtId="165" fontId="16" fillId="0" borderId="3" xfId="4" applyNumberFormat="1" applyFont="1" applyBorder="1"/>
    <xf numFmtId="0" fontId="9" fillId="0" borderId="4" xfId="4" applyFont="1" applyBorder="1" applyAlignment="1">
      <alignment horizontal="center"/>
    </xf>
    <xf numFmtId="0" fontId="9" fillId="0" borderId="4" xfId="4" applyFont="1" applyBorder="1"/>
    <xf numFmtId="165" fontId="9" fillId="0" borderId="4" xfId="4" applyNumberFormat="1" applyFont="1" applyBorder="1"/>
    <xf numFmtId="0" fontId="9" fillId="0" borderId="0" xfId="4" applyFont="1"/>
    <xf numFmtId="0" fontId="23" fillId="0" borderId="4" xfId="4" applyFont="1" applyBorder="1" applyAlignment="1">
      <alignment horizontal="center"/>
    </xf>
    <xf numFmtId="0" fontId="23" fillId="0" borderId="4" xfId="4" applyFont="1" applyBorder="1"/>
    <xf numFmtId="0" fontId="23" fillId="0" borderId="0" xfId="4" applyFont="1"/>
    <xf numFmtId="0" fontId="16" fillId="0" borderId="0" xfId="0" applyFont="1" applyAlignment="1">
      <alignment horizontal="center" vertical="center"/>
    </xf>
    <xf numFmtId="43" fontId="16" fillId="0" borderId="0" xfId="1" applyFont="1" applyFill="1" applyAlignment="1">
      <alignment horizontal="center" vertical="center" wrapText="1"/>
    </xf>
    <xf numFmtId="43" fontId="17" fillId="0" borderId="0" xfId="1" applyFont="1" applyFill="1" applyAlignment="1">
      <alignment horizontal="center" vertical="center" wrapText="1"/>
    </xf>
    <xf numFmtId="0" fontId="17" fillId="0" borderId="7" xfId="3" applyFont="1" applyBorder="1" applyAlignment="1">
      <alignment horizontal="center" vertical="center" wrapText="1"/>
    </xf>
    <xf numFmtId="0" fontId="17" fillId="0" borderId="7" xfId="4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5" fontId="3" fillId="0" borderId="0" xfId="1" applyNumberFormat="1" applyFont="1" applyFill="1" applyAlignment="1">
      <alignment horizontal="center" vertical="center"/>
    </xf>
    <xf numFmtId="3" fontId="5" fillId="0" borderId="4" xfId="3" applyNumberFormat="1" applyFont="1" applyBorder="1" applyAlignment="1">
      <alignment horizontal="center" vertical="center" wrapText="1"/>
    </xf>
    <xf numFmtId="165" fontId="5" fillId="0" borderId="4" xfId="1" applyNumberFormat="1" applyFont="1" applyFill="1" applyBorder="1" applyAlignment="1">
      <alignment horizontal="center" vertical="center" wrapText="1"/>
    </xf>
    <xf numFmtId="3" fontId="4" fillId="0" borderId="4" xfId="3" applyNumberFormat="1" applyFont="1" applyBorder="1" applyAlignment="1">
      <alignment horizontal="center" vertical="center" wrapText="1"/>
    </xf>
    <xf numFmtId="165" fontId="8" fillId="0" borderId="4" xfId="1" applyNumberFormat="1" applyFont="1" applyFill="1" applyBorder="1" applyAlignment="1">
      <alignment horizontal="center" vertical="center" wrapText="1"/>
    </xf>
    <xf numFmtId="165" fontId="5" fillId="0" borderId="0" xfId="1" applyNumberFormat="1" applyFont="1" applyFill="1" applyAlignment="1">
      <alignment horizontal="center" vertical="center" wrapText="1"/>
    </xf>
    <xf numFmtId="165" fontId="4" fillId="0" borderId="0" xfId="1" applyNumberFormat="1" applyFont="1" applyFill="1" applyAlignment="1">
      <alignment horizontal="center" vertical="center"/>
    </xf>
    <xf numFmtId="9" fontId="5" fillId="0" borderId="4" xfId="6" applyFont="1" applyFill="1" applyBorder="1" applyAlignment="1">
      <alignment horizontal="center" vertical="center" wrapText="1"/>
    </xf>
    <xf numFmtId="165" fontId="4" fillId="0" borderId="3" xfId="1" applyNumberFormat="1" applyFont="1" applyFill="1" applyBorder="1" applyAlignment="1">
      <alignment vertical="center"/>
    </xf>
    <xf numFmtId="165" fontId="5" fillId="0" borderId="4" xfId="1" applyNumberFormat="1" applyFont="1" applyFill="1" applyBorder="1" applyAlignment="1">
      <alignment horizontal="right" vertical="center" wrapText="1"/>
    </xf>
    <xf numFmtId="165" fontId="4" fillId="0" borderId="4" xfId="1" applyNumberFormat="1" applyFont="1" applyFill="1" applyBorder="1" applyAlignment="1">
      <alignment horizontal="right" vertical="center" wrapText="1"/>
    </xf>
    <xf numFmtId="165" fontId="8" fillId="0" borderId="4" xfId="1" applyNumberFormat="1" applyFont="1" applyFill="1" applyBorder="1" applyAlignment="1">
      <alignment vertical="center"/>
    </xf>
    <xf numFmtId="165" fontId="15" fillId="0" borderId="4" xfId="1" applyNumberFormat="1" applyFont="1" applyFill="1" applyBorder="1" applyAlignment="1">
      <alignment horizontal="right" vertical="center" wrapText="1"/>
    </xf>
    <xf numFmtId="165" fontId="4" fillId="0" borderId="4" xfId="1" applyNumberFormat="1" applyFont="1" applyFill="1" applyBorder="1" applyAlignment="1">
      <alignment vertical="center"/>
    </xf>
    <xf numFmtId="165" fontId="5" fillId="0" borderId="4" xfId="1" applyNumberFormat="1" applyFont="1" applyFill="1" applyBorder="1" applyAlignment="1">
      <alignment vertical="center" wrapText="1"/>
    </xf>
    <xf numFmtId="165" fontId="4" fillId="0" borderId="4" xfId="1" applyNumberFormat="1" applyFont="1" applyFill="1" applyBorder="1" applyAlignment="1">
      <alignment vertical="center" wrapText="1"/>
    </xf>
    <xf numFmtId="165" fontId="4" fillId="0" borderId="2" xfId="1" applyNumberFormat="1" applyFont="1" applyFill="1" applyBorder="1" applyAlignment="1">
      <alignment horizontal="center" vertical="center" wrapText="1"/>
    </xf>
    <xf numFmtId="0" fontId="5" fillId="0" borderId="2" xfId="3" applyFont="1" applyBorder="1" applyAlignment="1">
      <alignment vertical="center"/>
    </xf>
    <xf numFmtId="3" fontId="4" fillId="0" borderId="3" xfId="3" applyNumberFormat="1" applyFont="1" applyBorder="1" applyAlignment="1">
      <alignment horizontal="center" vertical="center"/>
    </xf>
    <xf numFmtId="3" fontId="4" fillId="0" borderId="4" xfId="3" applyNumberFormat="1" applyFont="1" applyBorder="1" applyAlignment="1">
      <alignment horizontal="center" vertical="center"/>
    </xf>
    <xf numFmtId="3" fontId="8" fillId="0" borderId="4" xfId="3" applyNumberFormat="1" applyFont="1" applyBorder="1" applyAlignment="1">
      <alignment horizontal="center" vertical="center"/>
    </xf>
    <xf numFmtId="10" fontId="5" fillId="0" borderId="10" xfId="1" applyNumberFormat="1" applyFont="1" applyBorder="1" applyAlignment="1">
      <alignment horizontal="center" vertical="center"/>
    </xf>
    <xf numFmtId="9" fontId="5" fillId="0" borderId="10" xfId="1" applyNumberFormat="1" applyFont="1" applyBorder="1" applyAlignment="1">
      <alignment horizontal="center" vertical="center"/>
    </xf>
    <xf numFmtId="0" fontId="16" fillId="0" borderId="2" xfId="3" applyFont="1" applyBorder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165" fontId="17" fillId="0" borderId="2" xfId="1" applyNumberFormat="1" applyFont="1" applyFill="1" applyBorder="1" applyAlignment="1">
      <alignment horizontal="center" vertical="center" wrapText="1"/>
    </xf>
    <xf numFmtId="0" fontId="17" fillId="0" borderId="2" xfId="3" applyFont="1" applyBorder="1" applyAlignment="1">
      <alignment vertical="center"/>
    </xf>
    <xf numFmtId="0" fontId="21" fillId="0" borderId="2" xfId="3" applyFont="1" applyBorder="1" applyAlignment="1">
      <alignment horizontal="center" vertical="center" wrapText="1"/>
    </xf>
    <xf numFmtId="0" fontId="21" fillId="0" borderId="2" xfId="3" applyFont="1" applyBorder="1" applyAlignment="1">
      <alignment horizontal="left" vertical="center" wrapText="1"/>
    </xf>
    <xf numFmtId="0" fontId="21" fillId="0" borderId="2" xfId="3" applyFont="1" applyBorder="1" applyAlignment="1">
      <alignment vertical="center"/>
    </xf>
    <xf numFmtId="3" fontId="21" fillId="0" borderId="2" xfId="3" applyNumberFormat="1" applyFont="1" applyBorder="1" applyAlignment="1">
      <alignment horizontal="center" vertical="center" wrapText="1"/>
    </xf>
    <xf numFmtId="0" fontId="21" fillId="0" borderId="2" xfId="3" applyFont="1" applyBorder="1" applyAlignment="1">
      <alignment horizontal="center" vertical="center"/>
    </xf>
    <xf numFmtId="0" fontId="16" fillId="0" borderId="2" xfId="3" applyFont="1" applyBorder="1" applyAlignment="1">
      <alignment horizontal="center" vertical="center" wrapText="1"/>
    </xf>
    <xf numFmtId="0" fontId="16" fillId="0" borderId="2" xfId="3" applyFont="1" applyBorder="1" applyAlignment="1">
      <alignment horizontal="center" vertical="center"/>
    </xf>
    <xf numFmtId="165" fontId="16" fillId="0" borderId="2" xfId="1" applyNumberFormat="1" applyFont="1" applyFill="1" applyBorder="1" applyAlignment="1">
      <alignment horizontal="center" vertical="center"/>
    </xf>
    <xf numFmtId="3" fontId="16" fillId="0" borderId="2" xfId="3" applyNumberFormat="1" applyFont="1" applyBorder="1" applyAlignment="1">
      <alignment horizontal="center" vertical="center" wrapText="1"/>
    </xf>
    <xf numFmtId="165" fontId="16" fillId="0" borderId="2" xfId="1" applyNumberFormat="1" applyFont="1" applyFill="1" applyBorder="1" applyAlignment="1">
      <alignment horizontal="center" vertical="center" wrapText="1"/>
    </xf>
    <xf numFmtId="3" fontId="17" fillId="0" borderId="2" xfId="3" applyNumberFormat="1" applyFont="1" applyBorder="1" applyAlignment="1">
      <alignment horizontal="center" vertical="center" wrapText="1"/>
    </xf>
    <xf numFmtId="0" fontId="16" fillId="0" borderId="2" xfId="3" applyFont="1" applyBorder="1" applyAlignment="1">
      <alignment vertical="center" wrapText="1"/>
    </xf>
    <xf numFmtId="0" fontId="21" fillId="0" borderId="2" xfId="3" applyFont="1" applyBorder="1" applyAlignment="1">
      <alignment vertical="center" wrapText="1"/>
    </xf>
    <xf numFmtId="2" fontId="16" fillId="0" borderId="2" xfId="3" applyNumberFormat="1" applyFont="1" applyBorder="1" applyAlignment="1">
      <alignment horizontal="center" vertical="center" wrapText="1"/>
    </xf>
    <xf numFmtId="0" fontId="17" fillId="0" borderId="2" xfId="0" applyFont="1" applyBorder="1"/>
    <xf numFmtId="3" fontId="21" fillId="0" borderId="2" xfId="3" applyNumberFormat="1" applyFont="1" applyBorder="1" applyAlignment="1">
      <alignment horizontal="center" vertical="center"/>
    </xf>
    <xf numFmtId="165" fontId="16" fillId="0" borderId="0" xfId="1" applyNumberFormat="1" applyFont="1" applyFill="1" applyAlignment="1">
      <alignment horizontal="center" vertical="center"/>
    </xf>
    <xf numFmtId="165" fontId="19" fillId="0" borderId="0" xfId="1" applyNumberFormat="1" applyFont="1" applyFill="1" applyAlignment="1">
      <alignment horizontal="center" vertical="center"/>
    </xf>
    <xf numFmtId="165" fontId="17" fillId="0" borderId="2" xfId="1" applyNumberFormat="1" applyFont="1" applyFill="1" applyBorder="1" applyAlignment="1">
      <alignment horizontal="center" vertical="center"/>
    </xf>
    <xf numFmtId="165" fontId="21" fillId="0" borderId="2" xfId="1" applyNumberFormat="1" applyFont="1" applyFill="1" applyBorder="1" applyAlignment="1">
      <alignment horizontal="center" vertical="center" wrapText="1"/>
    </xf>
    <xf numFmtId="165" fontId="21" fillId="0" borderId="2" xfId="1" applyNumberFormat="1" applyFont="1" applyFill="1" applyBorder="1" applyAlignment="1">
      <alignment horizontal="center" vertical="center"/>
    </xf>
    <xf numFmtId="165" fontId="29" fillId="0" borderId="2" xfId="1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right" vertical="center"/>
    </xf>
    <xf numFmtId="0" fontId="19" fillId="0" borderId="0" xfId="0" applyFont="1" applyAlignment="1">
      <alignment horizontal="right" vertical="center"/>
    </xf>
    <xf numFmtId="0" fontId="17" fillId="0" borderId="2" xfId="3" applyFont="1" applyBorder="1" applyAlignment="1">
      <alignment horizontal="right" vertical="center"/>
    </xf>
    <xf numFmtId="3" fontId="21" fillId="0" borderId="2" xfId="3" applyNumberFormat="1" applyFont="1" applyBorder="1" applyAlignment="1">
      <alignment horizontal="right" vertical="center" wrapText="1"/>
    </xf>
    <xf numFmtId="165" fontId="16" fillId="0" borderId="2" xfId="1" applyNumberFormat="1" applyFont="1" applyFill="1" applyBorder="1" applyAlignment="1">
      <alignment horizontal="right" vertical="center"/>
    </xf>
    <xf numFmtId="165" fontId="16" fillId="0" borderId="2" xfId="1" applyNumberFormat="1" applyFont="1" applyFill="1" applyBorder="1" applyAlignment="1">
      <alignment horizontal="right" vertical="center" wrapText="1"/>
    </xf>
    <xf numFmtId="10" fontId="16" fillId="0" borderId="2" xfId="1" applyNumberFormat="1" applyFont="1" applyFill="1" applyBorder="1" applyAlignment="1">
      <alignment horizontal="right" vertical="center"/>
    </xf>
    <xf numFmtId="9" fontId="16" fillId="0" borderId="2" xfId="1" applyNumberFormat="1" applyFont="1" applyFill="1" applyBorder="1" applyAlignment="1">
      <alignment horizontal="right" vertical="center"/>
    </xf>
    <xf numFmtId="3" fontId="17" fillId="0" borderId="2" xfId="3" applyNumberFormat="1" applyFont="1" applyBorder="1" applyAlignment="1">
      <alignment horizontal="right" vertical="center" wrapText="1"/>
    </xf>
    <xf numFmtId="0" fontId="21" fillId="0" borderId="2" xfId="3" applyFont="1" applyBorder="1" applyAlignment="1">
      <alignment horizontal="right" vertical="center"/>
    </xf>
    <xf numFmtId="10" fontId="17" fillId="0" borderId="2" xfId="3" applyNumberFormat="1" applyFont="1" applyBorder="1" applyAlignment="1">
      <alignment horizontal="right" vertical="center"/>
    </xf>
    <xf numFmtId="3" fontId="21" fillId="0" borderId="2" xfId="3" applyNumberFormat="1" applyFont="1" applyBorder="1" applyAlignment="1">
      <alignment horizontal="right" vertical="center"/>
    </xf>
    <xf numFmtId="0" fontId="19" fillId="0" borderId="2" xfId="3" applyFont="1" applyBorder="1" applyAlignment="1">
      <alignment horizontal="left" vertical="center" wrapText="1"/>
    </xf>
    <xf numFmtId="0" fontId="14" fillId="0" borderId="2" xfId="3" applyFont="1" applyBorder="1" applyAlignment="1">
      <alignment horizontal="center" vertical="center" wrapText="1"/>
    </xf>
    <xf numFmtId="0" fontId="13" fillId="0" borderId="4" xfId="3" applyFont="1" applyBorder="1" applyAlignment="1">
      <alignment vertical="center" wrapText="1"/>
    </xf>
    <xf numFmtId="0" fontId="14" fillId="0" borderId="2" xfId="3" applyFont="1" applyBorder="1" applyAlignment="1">
      <alignment horizontal="left" vertical="center" wrapText="1"/>
    </xf>
    <xf numFmtId="0" fontId="16" fillId="0" borderId="3" xfId="3" applyFont="1" applyBorder="1" applyAlignment="1">
      <alignment horizontal="center" vertical="center" wrapText="1"/>
    </xf>
    <xf numFmtId="0" fontId="19" fillId="0" borderId="3" xfId="3" applyFont="1" applyBorder="1" applyAlignment="1">
      <alignment horizontal="left" vertical="center" wrapText="1"/>
    </xf>
    <xf numFmtId="0" fontId="16" fillId="0" borderId="3" xfId="3" applyFont="1" applyBorder="1" applyAlignment="1">
      <alignment horizontal="center" vertical="center"/>
    </xf>
    <xf numFmtId="165" fontId="16" fillId="0" borderId="3" xfId="1" applyNumberFormat="1" applyFont="1" applyFill="1" applyBorder="1" applyAlignment="1">
      <alignment horizontal="right" vertical="center"/>
    </xf>
    <xf numFmtId="165" fontId="16" fillId="0" borderId="3" xfId="1" applyNumberFormat="1" applyFont="1" applyFill="1" applyBorder="1" applyAlignment="1">
      <alignment horizontal="center" vertical="center" wrapText="1"/>
    </xf>
    <xf numFmtId="3" fontId="16" fillId="0" borderId="4" xfId="3" applyNumberFormat="1" applyFont="1" applyBorder="1" applyAlignment="1">
      <alignment horizontal="center" vertical="center" wrapText="1"/>
    </xf>
    <xf numFmtId="165" fontId="16" fillId="0" borderId="4" xfId="1" applyNumberFormat="1" applyFont="1" applyFill="1" applyBorder="1" applyAlignment="1">
      <alignment horizontal="right" vertical="center" wrapText="1"/>
    </xf>
    <xf numFmtId="165" fontId="16" fillId="0" borderId="4" xfId="1" applyNumberFormat="1" applyFont="1" applyFill="1" applyBorder="1" applyAlignment="1">
      <alignment horizontal="center" vertical="center" wrapText="1"/>
    </xf>
    <xf numFmtId="0" fontId="17" fillId="0" borderId="4" xfId="3" applyFont="1" applyBorder="1" applyAlignment="1">
      <alignment horizontal="center" vertical="center"/>
    </xf>
    <xf numFmtId="10" fontId="16" fillId="0" borderId="4" xfId="1" applyNumberFormat="1" applyFont="1" applyFill="1" applyBorder="1" applyAlignment="1">
      <alignment horizontal="right" vertical="center"/>
    </xf>
    <xf numFmtId="0" fontId="17" fillId="0" borderId="7" xfId="3" applyFont="1" applyBorder="1" applyAlignment="1">
      <alignment horizontal="center" vertical="center"/>
    </xf>
    <xf numFmtId="9" fontId="16" fillId="0" borderId="7" xfId="1" applyNumberFormat="1" applyFont="1" applyFill="1" applyBorder="1" applyAlignment="1">
      <alignment horizontal="right" vertical="center"/>
    </xf>
    <xf numFmtId="165" fontId="16" fillId="0" borderId="7" xfId="1" applyNumberFormat="1" applyFont="1" applyFill="1" applyBorder="1" applyAlignment="1">
      <alignment horizontal="center" vertical="center" wrapText="1"/>
    </xf>
    <xf numFmtId="3" fontId="17" fillId="0" borderId="3" xfId="3" applyNumberFormat="1" applyFont="1" applyBorder="1" applyAlignment="1">
      <alignment horizontal="center" vertical="center" wrapText="1"/>
    </xf>
    <xf numFmtId="165" fontId="17" fillId="0" borderId="3" xfId="1" applyNumberFormat="1" applyFont="1" applyFill="1" applyBorder="1" applyAlignment="1">
      <alignment horizontal="center" vertical="center" wrapText="1"/>
    </xf>
    <xf numFmtId="0" fontId="21" fillId="0" borderId="4" xfId="3" applyFont="1" applyBorder="1" applyAlignment="1">
      <alignment horizontal="right" vertical="center"/>
    </xf>
    <xf numFmtId="165" fontId="16" fillId="0" borderId="4" xfId="1" applyNumberFormat="1" applyFont="1" applyFill="1" applyBorder="1" applyAlignment="1">
      <alignment horizontal="center" vertical="center"/>
    </xf>
    <xf numFmtId="165" fontId="17" fillId="0" borderId="4" xfId="1" applyNumberFormat="1" applyFont="1" applyFill="1" applyBorder="1" applyAlignment="1">
      <alignment horizontal="center" vertical="center"/>
    </xf>
    <xf numFmtId="165" fontId="16" fillId="0" borderId="4" xfId="1" applyNumberFormat="1" applyFont="1" applyFill="1" applyBorder="1" applyAlignment="1">
      <alignment horizontal="right" vertical="center"/>
    </xf>
    <xf numFmtId="0" fontId="17" fillId="0" borderId="4" xfId="0" applyFont="1" applyBorder="1"/>
    <xf numFmtId="0" fontId="17" fillId="0" borderId="4" xfId="3" applyFont="1" applyBorder="1" applyAlignment="1">
      <alignment horizontal="right" vertical="center"/>
    </xf>
    <xf numFmtId="0" fontId="17" fillId="0" borderId="7" xfId="3" applyFont="1" applyBorder="1" applyAlignment="1">
      <alignment horizontal="left" vertical="center" wrapText="1"/>
    </xf>
    <xf numFmtId="10" fontId="17" fillId="0" borderId="7" xfId="3" applyNumberFormat="1" applyFont="1" applyBorder="1" applyAlignment="1">
      <alignment horizontal="right" vertical="center"/>
    </xf>
    <xf numFmtId="165" fontId="17" fillId="0" borderId="7" xfId="1" applyNumberFormat="1" applyFont="1" applyFill="1" applyBorder="1" applyAlignment="1">
      <alignment horizontal="center" vertical="center" wrapText="1"/>
    </xf>
    <xf numFmtId="0" fontId="16" fillId="0" borderId="7" xfId="3" applyFont="1" applyBorder="1" applyAlignment="1">
      <alignment horizontal="left" vertical="center" wrapText="1"/>
    </xf>
    <xf numFmtId="0" fontId="21" fillId="0" borderId="3" xfId="3" applyFont="1" applyBorder="1" applyAlignment="1">
      <alignment horizontal="center" vertical="center" wrapText="1"/>
    </xf>
    <xf numFmtId="0" fontId="21" fillId="0" borderId="3" xfId="3" applyFont="1" applyBorder="1" applyAlignment="1">
      <alignment horizontal="left" vertical="center" wrapText="1"/>
    </xf>
    <xf numFmtId="0" fontId="21" fillId="0" borderId="3" xfId="3" applyFont="1" applyBorder="1" applyAlignment="1">
      <alignment vertical="center"/>
    </xf>
    <xf numFmtId="3" fontId="21" fillId="0" borderId="3" xfId="3" applyNumberFormat="1" applyFont="1" applyBorder="1" applyAlignment="1">
      <alignment horizontal="center" vertical="center"/>
    </xf>
    <xf numFmtId="3" fontId="21" fillId="0" borderId="3" xfId="3" applyNumberFormat="1" applyFont="1" applyBorder="1" applyAlignment="1">
      <alignment horizontal="right" vertical="center"/>
    </xf>
    <xf numFmtId="165" fontId="21" fillId="0" borderId="3" xfId="1" applyNumberFormat="1" applyFont="1" applyFill="1" applyBorder="1" applyAlignment="1">
      <alignment horizontal="center" vertical="center"/>
    </xf>
    <xf numFmtId="165" fontId="29" fillId="0" borderId="4" xfId="1" applyNumberFormat="1" applyFont="1" applyFill="1" applyBorder="1" applyAlignment="1">
      <alignment horizontal="center" vertical="center" wrapText="1"/>
    </xf>
    <xf numFmtId="9" fontId="16" fillId="0" borderId="4" xfId="1" applyNumberFormat="1" applyFont="1" applyFill="1" applyBorder="1" applyAlignment="1">
      <alignment horizontal="right" vertical="center"/>
    </xf>
    <xf numFmtId="165" fontId="17" fillId="0" borderId="7" xfId="1" applyNumberFormat="1" applyFont="1" applyFill="1" applyBorder="1" applyAlignment="1">
      <alignment horizontal="center" vertical="center"/>
    </xf>
    <xf numFmtId="0" fontId="16" fillId="0" borderId="7" xfId="3" applyFont="1" applyBorder="1" applyAlignment="1">
      <alignment vertical="center" wrapText="1"/>
    </xf>
    <xf numFmtId="0" fontId="4" fillId="0" borderId="6" xfId="3" applyFont="1" applyBorder="1" applyAlignment="1">
      <alignment horizontal="center" vertical="center" wrapText="1"/>
    </xf>
    <xf numFmtId="0" fontId="4" fillId="0" borderId="6" xfId="3" applyFont="1" applyBorder="1" applyAlignment="1">
      <alignment horizontal="left" vertical="center" wrapText="1"/>
    </xf>
    <xf numFmtId="9" fontId="5" fillId="0" borderId="11" xfId="1" applyNumberFormat="1" applyFont="1" applyBorder="1" applyAlignment="1">
      <alignment horizontal="center" vertical="center"/>
    </xf>
    <xf numFmtId="165" fontId="15" fillId="0" borderId="7" xfId="1" applyNumberFormat="1" applyFont="1" applyFill="1" applyBorder="1" applyAlignment="1">
      <alignment horizontal="right" vertical="center" wrapText="1"/>
    </xf>
    <xf numFmtId="0" fontId="4" fillId="0" borderId="12" xfId="3" applyFont="1" applyBorder="1" applyAlignment="1">
      <alignment horizontal="center" vertical="center" wrapText="1"/>
    </xf>
    <xf numFmtId="0" fontId="4" fillId="0" borderId="12" xfId="3" applyFont="1" applyBorder="1" applyAlignment="1">
      <alignment horizontal="left" vertical="center" wrapText="1"/>
    </xf>
    <xf numFmtId="0" fontId="4" fillId="0" borderId="12" xfId="3" applyFont="1" applyBorder="1" applyAlignment="1">
      <alignment vertical="center"/>
    </xf>
    <xf numFmtId="3" fontId="4" fillId="0" borderId="12" xfId="3" applyNumberFormat="1" applyFont="1" applyBorder="1" applyAlignment="1">
      <alignment horizontal="center" vertical="center"/>
    </xf>
    <xf numFmtId="165" fontId="4" fillId="0" borderId="12" xfId="1" applyNumberFormat="1" applyFont="1" applyFill="1" applyBorder="1" applyAlignment="1">
      <alignment vertical="center"/>
    </xf>
    <xf numFmtId="0" fontId="8" fillId="0" borderId="13" xfId="3" applyFont="1" applyBorder="1" applyAlignment="1">
      <alignment horizontal="center" vertical="center" wrapText="1"/>
    </xf>
    <xf numFmtId="0" fontId="8" fillId="0" borderId="13" xfId="3" applyFont="1" applyBorder="1" applyAlignment="1">
      <alignment horizontal="left" vertical="center" wrapText="1"/>
    </xf>
    <xf numFmtId="0" fontId="8" fillId="0" borderId="13" xfId="3" applyFont="1" applyBorder="1" applyAlignment="1">
      <alignment vertical="center"/>
    </xf>
    <xf numFmtId="3" fontId="4" fillId="0" borderId="13" xfId="3" applyNumberFormat="1" applyFont="1" applyBorder="1" applyAlignment="1">
      <alignment horizontal="center" vertical="center"/>
    </xf>
    <xf numFmtId="165" fontId="4" fillId="0" borderId="13" xfId="1" applyNumberFormat="1" applyFont="1" applyFill="1" applyBorder="1" applyAlignment="1">
      <alignment vertical="center"/>
    </xf>
    <xf numFmtId="0" fontId="5" fillId="0" borderId="13" xfId="3" applyFont="1" applyBorder="1" applyAlignment="1">
      <alignment horizontal="center" vertical="center" wrapText="1"/>
    </xf>
    <xf numFmtId="0" fontId="5" fillId="0" borderId="13" xfId="3" applyFont="1" applyBorder="1" applyAlignment="1">
      <alignment horizontal="left" vertical="center" wrapText="1"/>
    </xf>
    <xf numFmtId="3" fontId="5" fillId="0" borderId="13" xfId="3" applyNumberFormat="1" applyFont="1" applyBorder="1" applyAlignment="1">
      <alignment horizontal="center" vertical="center" wrapText="1"/>
    </xf>
    <xf numFmtId="165" fontId="5" fillId="0" borderId="13" xfId="1" applyNumberFormat="1" applyFont="1" applyFill="1" applyBorder="1" applyAlignment="1">
      <alignment horizontal="center" vertical="center" wrapText="1"/>
    </xf>
    <xf numFmtId="165" fontId="5" fillId="0" borderId="13" xfId="1" applyNumberFormat="1" applyFont="1" applyFill="1" applyBorder="1" applyAlignment="1">
      <alignment horizontal="right" vertical="center" wrapText="1"/>
    </xf>
    <xf numFmtId="0" fontId="4" fillId="0" borderId="13" xfId="3" applyFont="1" applyBorder="1" applyAlignment="1">
      <alignment horizontal="center" vertical="center" wrapText="1"/>
    </xf>
    <xf numFmtId="10" fontId="5" fillId="0" borderId="14" xfId="1" applyNumberFormat="1" applyFont="1" applyBorder="1" applyAlignment="1">
      <alignment horizontal="center" vertical="center"/>
    </xf>
    <xf numFmtId="165" fontId="5" fillId="0" borderId="13" xfId="1" applyNumberFormat="1" applyFont="1" applyFill="1" applyBorder="1" applyAlignment="1">
      <alignment vertical="center" wrapText="1"/>
    </xf>
    <xf numFmtId="0" fontId="4" fillId="0" borderId="13" xfId="3" applyFont="1" applyBorder="1" applyAlignment="1">
      <alignment horizontal="left" vertical="center" wrapText="1"/>
    </xf>
    <xf numFmtId="9" fontId="5" fillId="0" borderId="14" xfId="1" applyNumberFormat="1" applyFont="1" applyBorder="1" applyAlignment="1">
      <alignment horizontal="center" vertical="center"/>
    </xf>
    <xf numFmtId="3" fontId="4" fillId="0" borderId="13" xfId="3" applyNumberFormat="1" applyFont="1" applyBorder="1" applyAlignment="1">
      <alignment horizontal="center" vertical="center" wrapText="1"/>
    </xf>
    <xf numFmtId="165" fontId="4" fillId="0" borderId="13" xfId="1" applyNumberFormat="1" applyFont="1" applyFill="1" applyBorder="1" applyAlignment="1">
      <alignment horizontal="right" vertical="center" wrapText="1"/>
    </xf>
    <xf numFmtId="3" fontId="8" fillId="0" borderId="13" xfId="3" applyNumberFormat="1" applyFont="1" applyBorder="1" applyAlignment="1">
      <alignment horizontal="center" vertical="center" wrapText="1"/>
    </xf>
    <xf numFmtId="165" fontId="8" fillId="0" borderId="13" xfId="1" applyNumberFormat="1" applyFont="1" applyFill="1" applyBorder="1" applyAlignment="1">
      <alignment horizontal="center" vertical="center" wrapText="1"/>
    </xf>
    <xf numFmtId="0" fontId="5" fillId="0" borderId="13" xfId="3" applyFont="1" applyBorder="1" applyAlignment="1">
      <alignment vertical="center" wrapText="1"/>
    </xf>
    <xf numFmtId="0" fontId="5" fillId="0" borderId="13" xfId="3" applyFont="1" applyBorder="1" applyAlignment="1">
      <alignment horizontal="center" vertical="center"/>
    </xf>
    <xf numFmtId="0" fontId="8" fillId="0" borderId="13" xfId="3" applyFont="1" applyBorder="1" applyAlignment="1">
      <alignment vertical="center" wrapText="1"/>
    </xf>
    <xf numFmtId="0" fontId="8" fillId="0" borderId="13" xfId="3" applyFont="1" applyBorder="1" applyAlignment="1">
      <alignment horizontal="center" vertical="center"/>
    </xf>
    <xf numFmtId="2" fontId="5" fillId="0" borderId="13" xfId="3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vertical="center"/>
    </xf>
    <xf numFmtId="165" fontId="4" fillId="0" borderId="13" xfId="1" applyNumberFormat="1" applyFont="1" applyFill="1" applyBorder="1" applyAlignment="1">
      <alignment vertical="center" wrapText="1"/>
    </xf>
    <xf numFmtId="3" fontId="8" fillId="0" borderId="13" xfId="3" applyNumberFormat="1" applyFont="1" applyBorder="1" applyAlignment="1">
      <alignment horizontal="center" vertical="center"/>
    </xf>
    <xf numFmtId="165" fontId="8" fillId="0" borderId="13" xfId="1" applyNumberFormat="1" applyFont="1" applyFill="1" applyBorder="1" applyAlignment="1">
      <alignment vertical="center"/>
    </xf>
    <xf numFmtId="9" fontId="5" fillId="0" borderId="13" xfId="6" applyFont="1" applyFill="1" applyBorder="1" applyAlignment="1">
      <alignment horizontal="center" vertical="center" wrapText="1"/>
    </xf>
    <xf numFmtId="165" fontId="15" fillId="0" borderId="13" xfId="1" applyNumberFormat="1" applyFont="1" applyFill="1" applyBorder="1" applyAlignment="1">
      <alignment horizontal="right" vertical="center" wrapText="1"/>
    </xf>
    <xf numFmtId="0" fontId="8" fillId="0" borderId="15" xfId="3" applyFont="1" applyBorder="1" applyAlignment="1">
      <alignment horizontal="center" vertical="center" wrapText="1"/>
    </xf>
    <xf numFmtId="0" fontId="8" fillId="0" borderId="15" xfId="3" applyFont="1" applyBorder="1" applyAlignment="1">
      <alignment horizontal="left" vertical="center" wrapText="1"/>
    </xf>
    <xf numFmtId="9" fontId="5" fillId="0" borderId="16" xfId="1" applyNumberFormat="1" applyFont="1" applyBorder="1" applyAlignment="1">
      <alignment horizontal="center" vertical="center"/>
    </xf>
    <xf numFmtId="165" fontId="15" fillId="0" borderId="15" xfId="1" applyNumberFormat="1" applyFont="1" applyFill="1" applyBorder="1" applyAlignment="1">
      <alignment horizontal="right" vertical="center" wrapText="1"/>
    </xf>
    <xf numFmtId="0" fontId="17" fillId="0" borderId="3" xfId="3" applyFont="1" applyBorder="1" applyAlignment="1">
      <alignment horizontal="center" vertical="center"/>
    </xf>
    <xf numFmtId="0" fontId="17" fillId="0" borderId="3" xfId="3" applyFont="1" applyBorder="1" applyAlignment="1">
      <alignment horizontal="right" vertical="center"/>
    </xf>
    <xf numFmtId="165" fontId="17" fillId="0" borderId="3" xfId="1" applyNumberFormat="1" applyFont="1" applyFill="1" applyBorder="1" applyAlignment="1">
      <alignment horizontal="center" vertical="center"/>
    </xf>
    <xf numFmtId="165" fontId="21" fillId="0" borderId="4" xfId="1" applyNumberFormat="1" applyFont="1" applyFill="1" applyBorder="1" applyAlignment="1">
      <alignment horizontal="center" vertical="center" wrapText="1"/>
    </xf>
    <xf numFmtId="0" fontId="19" fillId="0" borderId="4" xfId="3" applyFont="1" applyBorder="1" applyAlignment="1">
      <alignment horizontal="left" vertical="center" wrapText="1"/>
    </xf>
    <xf numFmtId="165" fontId="17" fillId="0" borderId="4" xfId="1" applyNumberFormat="1" applyFont="1" applyFill="1" applyBorder="1" applyAlignment="1">
      <alignment horizontal="center" vertical="center" wrapText="1"/>
    </xf>
    <xf numFmtId="10" fontId="17" fillId="0" borderId="4" xfId="3" applyNumberFormat="1" applyFont="1" applyBorder="1" applyAlignment="1">
      <alignment horizontal="right" vertical="center"/>
    </xf>
    <xf numFmtId="3" fontId="21" fillId="0" borderId="4" xfId="3" applyNumberFormat="1" applyFont="1" applyBorder="1" applyAlignment="1">
      <alignment horizontal="right" vertical="center"/>
    </xf>
    <xf numFmtId="165" fontId="21" fillId="0" borderId="4" xfId="1" applyNumberFormat="1" applyFont="1" applyFill="1" applyBorder="1" applyAlignment="1">
      <alignment horizontal="center" vertical="center"/>
    </xf>
    <xf numFmtId="0" fontId="21" fillId="0" borderId="7" xfId="3" applyFont="1" applyBorder="1" applyAlignment="1">
      <alignment horizontal="center" vertical="center"/>
    </xf>
    <xf numFmtId="165" fontId="29" fillId="0" borderId="7" xfId="1" applyNumberFormat="1" applyFont="1" applyFill="1" applyBorder="1" applyAlignment="1">
      <alignment horizontal="center" vertical="center" wrapText="1"/>
    </xf>
    <xf numFmtId="0" fontId="29" fillId="0" borderId="4" xfId="3" applyFont="1" applyBorder="1" applyAlignment="1">
      <alignment horizontal="center" vertical="center" wrapText="1"/>
    </xf>
    <xf numFmtId="165" fontId="16" fillId="0" borderId="4" xfId="1" applyNumberFormat="1" applyFont="1" applyBorder="1" applyAlignment="1">
      <alignment horizontal="right" vertical="center"/>
    </xf>
    <xf numFmtId="0" fontId="17" fillId="0" borderId="6" xfId="3" applyFont="1" applyBorder="1" applyAlignment="1">
      <alignment horizontal="center" vertical="center" wrapText="1"/>
    </xf>
    <xf numFmtId="0" fontId="17" fillId="0" borderId="6" xfId="3" applyFont="1" applyBorder="1" applyAlignment="1">
      <alignment horizontal="left" vertical="center" wrapText="1"/>
    </xf>
    <xf numFmtId="0" fontId="17" fillId="0" borderId="6" xfId="3" applyFont="1" applyBorder="1" applyAlignment="1">
      <alignment vertical="center"/>
    </xf>
    <xf numFmtId="0" fontId="17" fillId="0" borderId="6" xfId="3" applyFont="1" applyBorder="1" applyAlignment="1">
      <alignment horizontal="center" vertical="center"/>
    </xf>
    <xf numFmtId="0" fontId="17" fillId="0" borderId="6" xfId="3" applyFont="1" applyBorder="1" applyAlignment="1">
      <alignment horizontal="right" vertical="center"/>
    </xf>
    <xf numFmtId="165" fontId="17" fillId="0" borderId="6" xfId="1" applyNumberFormat="1" applyFont="1" applyFill="1" applyBorder="1" applyAlignment="1">
      <alignment horizontal="center" vertical="center"/>
    </xf>
    <xf numFmtId="3" fontId="17" fillId="0" borderId="6" xfId="3" applyNumberFormat="1" applyFont="1" applyBorder="1" applyAlignment="1">
      <alignment horizontal="center" vertical="center" wrapText="1"/>
    </xf>
    <xf numFmtId="0" fontId="4" fillId="0" borderId="6" xfId="3" applyFont="1" applyBorder="1" applyAlignment="1">
      <alignment vertical="center"/>
    </xf>
    <xf numFmtId="3" fontId="4" fillId="0" borderId="6" xfId="3" applyNumberFormat="1" applyFont="1" applyBorder="1" applyAlignment="1">
      <alignment horizontal="center" vertical="center"/>
    </xf>
    <xf numFmtId="165" fontId="4" fillId="0" borderId="6" xfId="1" applyNumberFormat="1" applyFont="1" applyFill="1" applyBorder="1" applyAlignment="1">
      <alignment vertical="center"/>
    </xf>
    <xf numFmtId="3" fontId="17" fillId="0" borderId="2" xfId="3" applyNumberFormat="1" applyFont="1" applyBorder="1" applyAlignment="1">
      <alignment horizontal="center" vertical="center"/>
    </xf>
    <xf numFmtId="165" fontId="17" fillId="0" borderId="2" xfId="1" applyNumberFormat="1" applyFont="1" applyFill="1" applyBorder="1" applyAlignment="1">
      <alignment vertical="center"/>
    </xf>
    <xf numFmtId="10" fontId="16" fillId="0" borderId="9" xfId="1" applyNumberFormat="1" applyFont="1" applyBorder="1" applyAlignment="1">
      <alignment horizontal="center" vertical="center"/>
    </xf>
    <xf numFmtId="165" fontId="16" fillId="0" borderId="2" xfId="1" applyNumberFormat="1" applyFont="1" applyFill="1" applyBorder="1" applyAlignment="1">
      <alignment vertical="center" wrapText="1"/>
    </xf>
    <xf numFmtId="9" fontId="16" fillId="0" borderId="9" xfId="1" applyNumberFormat="1" applyFont="1" applyBorder="1" applyAlignment="1">
      <alignment horizontal="center" vertical="center"/>
    </xf>
    <xf numFmtId="165" fontId="17" fillId="0" borderId="2" xfId="1" applyNumberFormat="1" applyFont="1" applyFill="1" applyBorder="1" applyAlignment="1">
      <alignment horizontal="right" vertical="center" wrapText="1"/>
    </xf>
    <xf numFmtId="166" fontId="16" fillId="0" borderId="2" xfId="2" applyNumberFormat="1" applyFont="1" applyFill="1" applyBorder="1" applyAlignment="1">
      <alignment horizontal="center" vertical="center" wrapText="1"/>
    </xf>
    <xf numFmtId="165" fontId="16" fillId="0" borderId="2" xfId="1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vertical="center"/>
    </xf>
    <xf numFmtId="165" fontId="17" fillId="0" borderId="2" xfId="1" applyNumberFormat="1" applyFont="1" applyFill="1" applyBorder="1" applyAlignment="1">
      <alignment vertical="center" wrapText="1"/>
    </xf>
    <xf numFmtId="165" fontId="21" fillId="0" borderId="2" xfId="1" applyNumberFormat="1" applyFont="1" applyFill="1" applyBorder="1" applyAlignment="1">
      <alignment vertical="center"/>
    </xf>
    <xf numFmtId="9" fontId="16" fillId="0" borderId="2" xfId="6" applyFont="1" applyFill="1" applyBorder="1" applyAlignment="1">
      <alignment horizontal="center" vertical="center" wrapText="1"/>
    </xf>
    <xf numFmtId="165" fontId="29" fillId="0" borderId="2" xfId="1" applyNumberFormat="1" applyFont="1" applyFill="1" applyBorder="1" applyAlignment="1">
      <alignment horizontal="right" vertical="center" wrapText="1"/>
    </xf>
    <xf numFmtId="165" fontId="16" fillId="0" borderId="4" xfId="1" applyNumberFormat="1" applyFont="1" applyBorder="1" applyAlignment="1">
      <alignment horizontal="center" vertical="center" wrapText="1"/>
    </xf>
    <xf numFmtId="165" fontId="17" fillId="0" borderId="4" xfId="1" applyNumberFormat="1" applyFont="1" applyFill="1" applyBorder="1" applyAlignment="1">
      <alignment vertical="center" wrapText="1"/>
    </xf>
    <xf numFmtId="165" fontId="16" fillId="0" borderId="0" xfId="1" applyNumberFormat="1" applyFont="1" applyFill="1" applyAlignment="1">
      <alignment vertical="center"/>
    </xf>
    <xf numFmtId="165" fontId="19" fillId="0" borderId="0" xfId="1" applyNumberFormat="1" applyFont="1" applyFill="1" applyAlignment="1">
      <alignment vertical="center"/>
    </xf>
    <xf numFmtId="43" fontId="16" fillId="0" borderId="4" xfId="1" applyFont="1" applyBorder="1" applyAlignment="1">
      <alignment horizontal="center" vertical="center" wrapText="1"/>
    </xf>
    <xf numFmtId="165" fontId="17" fillId="0" borderId="3" xfId="1" applyNumberFormat="1" applyFont="1" applyFill="1" applyBorder="1" applyAlignment="1">
      <alignment vertical="center"/>
    </xf>
    <xf numFmtId="165" fontId="21" fillId="0" borderId="4" xfId="1" quotePrefix="1" applyNumberFormat="1" applyFont="1" applyFill="1" applyBorder="1" applyAlignment="1">
      <alignment horizontal="center" vertical="center" wrapText="1"/>
    </xf>
    <xf numFmtId="164" fontId="21" fillId="0" borderId="4" xfId="2" applyFont="1" applyFill="1" applyBorder="1" applyAlignment="1">
      <alignment horizontal="center" vertical="center"/>
    </xf>
    <xf numFmtId="164" fontId="21" fillId="0" borderId="4" xfId="2" applyFont="1" applyFill="1" applyBorder="1" applyAlignment="1">
      <alignment horizontal="right" vertical="center"/>
    </xf>
    <xf numFmtId="165" fontId="21" fillId="0" borderId="4" xfId="1" applyNumberFormat="1" applyFont="1" applyFill="1" applyBorder="1" applyAlignment="1">
      <alignment vertical="center"/>
    </xf>
    <xf numFmtId="165" fontId="16" fillId="0" borderId="4" xfId="1" quotePrefix="1" applyNumberFormat="1" applyFont="1" applyFill="1" applyBorder="1" applyAlignment="1">
      <alignment horizontal="center" vertical="center" wrapText="1"/>
    </xf>
    <xf numFmtId="10" fontId="17" fillId="0" borderId="4" xfId="1" applyNumberFormat="1" applyFont="1" applyFill="1" applyBorder="1" applyAlignment="1">
      <alignment horizontal="right" vertical="center"/>
    </xf>
    <xf numFmtId="9" fontId="17" fillId="0" borderId="4" xfId="1" applyNumberFormat="1" applyFont="1" applyFill="1" applyBorder="1" applyAlignment="1">
      <alignment horizontal="right" vertical="center"/>
    </xf>
    <xf numFmtId="0" fontId="16" fillId="0" borderId="4" xfId="3" applyFont="1" applyBorder="1" applyAlignment="1">
      <alignment horizontal="right" vertical="center"/>
    </xf>
    <xf numFmtId="165" fontId="17" fillId="0" borderId="4" xfId="1" applyNumberFormat="1" applyFont="1" applyFill="1" applyBorder="1" applyAlignment="1">
      <alignment horizontal="right" vertical="center" wrapText="1"/>
    </xf>
    <xf numFmtId="165" fontId="17" fillId="0" borderId="4" xfId="1" applyNumberFormat="1" applyFont="1" applyFill="1" applyBorder="1" applyAlignment="1">
      <alignment vertical="center"/>
    </xf>
    <xf numFmtId="165" fontId="16" fillId="0" borderId="4" xfId="1" applyNumberFormat="1" applyFont="1" applyFill="1" applyBorder="1" applyAlignment="1">
      <alignment vertical="center"/>
    </xf>
    <xf numFmtId="165" fontId="21" fillId="0" borderId="4" xfId="1" applyNumberFormat="1" applyFont="1" applyFill="1" applyBorder="1" applyAlignment="1">
      <alignment horizontal="right" vertical="center" wrapText="1"/>
    </xf>
    <xf numFmtId="166" fontId="16" fillId="0" borderId="4" xfId="2" applyNumberFormat="1" applyFont="1" applyFill="1" applyBorder="1" applyAlignment="1">
      <alignment vertical="center"/>
    </xf>
    <xf numFmtId="165" fontId="17" fillId="0" borderId="4" xfId="1" quotePrefix="1" applyNumberFormat="1" applyFont="1" applyFill="1" applyBorder="1" applyAlignment="1">
      <alignment horizontal="center" vertical="center" wrapText="1"/>
    </xf>
    <xf numFmtId="0" fontId="21" fillId="0" borderId="7" xfId="3" applyFont="1" applyBorder="1" applyAlignment="1">
      <alignment horizontal="left" vertical="center" wrapText="1"/>
    </xf>
    <xf numFmtId="9" fontId="17" fillId="0" borderId="7" xfId="1" applyNumberFormat="1" applyFont="1" applyFill="1" applyBorder="1" applyAlignment="1">
      <alignment horizontal="right" vertical="center"/>
    </xf>
    <xf numFmtId="165" fontId="16" fillId="0" borderId="7" xfId="1" quotePrefix="1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right" vertical="center" wrapText="1"/>
    </xf>
    <xf numFmtId="165" fontId="16" fillId="0" borderId="4" xfId="1" applyNumberFormat="1" applyFont="1" applyBorder="1" applyAlignment="1">
      <alignment horizontal="right" vertical="center" wrapText="1"/>
    </xf>
    <xf numFmtId="165" fontId="16" fillId="0" borderId="0" xfId="7" applyNumberFormat="1" applyFont="1" applyFill="1"/>
    <xf numFmtId="165" fontId="16" fillId="0" borderId="0" xfId="7" applyNumberFormat="1" applyFont="1" applyFill="1" applyBorder="1"/>
    <xf numFmtId="165" fontId="29" fillId="0" borderId="0" xfId="7" applyNumberFormat="1" applyFont="1" applyFill="1" applyBorder="1"/>
    <xf numFmtId="165" fontId="17" fillId="0" borderId="0" xfId="7" applyNumberFormat="1" applyFont="1" applyFill="1" applyBorder="1"/>
    <xf numFmtId="165" fontId="17" fillId="0" borderId="7" xfId="7" applyNumberFormat="1" applyFont="1" applyFill="1" applyBorder="1"/>
    <xf numFmtId="0" fontId="17" fillId="0" borderId="7" xfId="4" applyFont="1" applyBorder="1" applyAlignment="1">
      <alignment horizontal="center"/>
    </xf>
    <xf numFmtId="0" fontId="17" fillId="0" borderId="7" xfId="4" applyFont="1" applyBorder="1"/>
    <xf numFmtId="43" fontId="9" fillId="0" borderId="4" xfId="7" applyFont="1" applyFill="1" applyBorder="1"/>
    <xf numFmtId="43" fontId="16" fillId="0" borderId="4" xfId="7" applyFont="1" applyFill="1" applyBorder="1"/>
    <xf numFmtId="166" fontId="16" fillId="0" borderId="4" xfId="8" applyNumberFormat="1" applyFont="1" applyFill="1" applyBorder="1"/>
    <xf numFmtId="43" fontId="9" fillId="0" borderId="4" xfId="8" applyFont="1" applyFill="1" applyBorder="1"/>
    <xf numFmtId="165" fontId="16" fillId="0" borderId="3" xfId="7" applyNumberFormat="1" applyFont="1" applyFill="1" applyBorder="1"/>
    <xf numFmtId="165" fontId="16" fillId="0" borderId="7" xfId="7" applyNumberFormat="1" applyFont="1" applyFill="1" applyBorder="1"/>
    <xf numFmtId="165" fontId="16" fillId="0" borderId="4" xfId="7" applyNumberFormat="1" applyFont="1" applyFill="1" applyBorder="1"/>
    <xf numFmtId="165" fontId="30" fillId="0" borderId="4" xfId="7" applyNumberFormat="1" applyFont="1" applyFill="1" applyBorder="1"/>
    <xf numFmtId="165" fontId="17" fillId="0" borderId="4" xfId="7" applyNumberFormat="1" applyFont="1" applyFill="1" applyBorder="1"/>
    <xf numFmtId="43" fontId="23" fillId="0" borderId="4" xfId="8" applyFont="1" applyFill="1" applyBorder="1"/>
    <xf numFmtId="165" fontId="17" fillId="0" borderId="6" xfId="7" applyNumberFormat="1" applyFont="1" applyFill="1" applyBorder="1"/>
    <xf numFmtId="165" fontId="20" fillId="0" borderId="2" xfId="7" applyNumberFormat="1" applyFont="1" applyFill="1" applyBorder="1" applyAlignment="1">
      <alignment horizontal="center"/>
    </xf>
    <xf numFmtId="165" fontId="17" fillId="0" borderId="0" xfId="7" applyNumberFormat="1" applyFont="1" applyFill="1"/>
    <xf numFmtId="165" fontId="17" fillId="0" borderId="0" xfId="7" applyNumberFormat="1" applyFont="1" applyFill="1" applyBorder="1" applyAlignment="1">
      <alignment horizontal="right"/>
    </xf>
    <xf numFmtId="165" fontId="16" fillId="0" borderId="7" xfId="1" quotePrefix="1" applyNumberFormat="1" applyFont="1" applyFill="1" applyBorder="1" applyAlignment="1">
      <alignment vertical="center" wrapText="1"/>
    </xf>
    <xf numFmtId="43" fontId="14" fillId="0" borderId="0" xfId="1" applyFont="1" applyFill="1" applyAlignment="1">
      <alignment horizontal="center" vertical="center" wrapText="1"/>
    </xf>
    <xf numFmtId="165" fontId="16" fillId="0" borderId="4" xfId="1" quotePrefix="1" applyNumberFormat="1" applyFont="1" applyFill="1" applyBorder="1" applyAlignment="1">
      <alignment vertical="center" wrapText="1"/>
    </xf>
    <xf numFmtId="165" fontId="16" fillId="0" borderId="3" xfId="1" quotePrefix="1" applyNumberFormat="1" applyFont="1" applyFill="1" applyBorder="1" applyAlignment="1">
      <alignment vertical="center" wrapText="1"/>
    </xf>
    <xf numFmtId="165" fontId="17" fillId="0" borderId="3" xfId="1" quotePrefix="1" applyNumberFormat="1" applyFont="1" applyFill="1" applyBorder="1" applyAlignment="1">
      <alignment vertical="center" wrapText="1"/>
    </xf>
    <xf numFmtId="165" fontId="17" fillId="0" borderId="4" xfId="1" quotePrefix="1" applyNumberFormat="1" applyFont="1" applyFill="1" applyBorder="1" applyAlignment="1">
      <alignment vertical="center" wrapText="1"/>
    </xf>
    <xf numFmtId="165" fontId="17" fillId="0" borderId="7" xfId="1" quotePrefix="1" applyNumberFormat="1" applyFont="1" applyFill="1" applyBorder="1" applyAlignment="1">
      <alignment vertical="center" wrapText="1"/>
    </xf>
    <xf numFmtId="43" fontId="18" fillId="0" borderId="0" xfId="1" applyFont="1" applyFill="1" applyAlignment="1">
      <alignment horizontal="center" vertical="center" wrapText="1"/>
    </xf>
    <xf numFmtId="10" fontId="18" fillId="0" borderId="2" xfId="1" applyNumberFormat="1" applyFont="1" applyFill="1" applyBorder="1" applyAlignment="1">
      <alignment horizontal="center" vertical="center"/>
    </xf>
    <xf numFmtId="9" fontId="18" fillId="0" borderId="2" xfId="1" applyNumberFormat="1" applyFont="1" applyFill="1" applyBorder="1" applyAlignment="1">
      <alignment horizontal="center" vertical="center"/>
    </xf>
    <xf numFmtId="0" fontId="3" fillId="0" borderId="13" xfId="3" applyFont="1" applyBorder="1" applyAlignment="1">
      <alignment horizontal="left" vertical="center" wrapText="1"/>
    </xf>
    <xf numFmtId="0" fontId="3" fillId="0" borderId="17" xfId="3" applyFont="1" applyBorder="1" applyAlignment="1">
      <alignment horizontal="center" vertical="center" wrapText="1"/>
    </xf>
    <xf numFmtId="0" fontId="3" fillId="0" borderId="18" xfId="3" applyFont="1" applyBorder="1" applyAlignment="1">
      <alignment horizontal="center" vertical="center" wrapText="1"/>
    </xf>
    <xf numFmtId="0" fontId="19" fillId="0" borderId="13" xfId="3" applyFont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/>
    </xf>
    <xf numFmtId="0" fontId="7" fillId="0" borderId="12" xfId="3" applyFont="1" applyBorder="1" applyAlignment="1">
      <alignment horizontal="center" vertical="center" wrapText="1"/>
    </xf>
    <xf numFmtId="0" fontId="38" fillId="0" borderId="13" xfId="3" applyFont="1" applyBorder="1" applyAlignment="1">
      <alignment horizontal="center" vertical="center" wrapText="1"/>
    </xf>
    <xf numFmtId="0" fontId="7" fillId="0" borderId="13" xfId="3" applyFont="1" applyBorder="1" applyAlignment="1">
      <alignment horizontal="center" vertical="center" wrapText="1"/>
    </xf>
    <xf numFmtId="0" fontId="3" fillId="0" borderId="13" xfId="3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38" fillId="0" borderId="15" xfId="3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center" wrapText="1"/>
    </xf>
    <xf numFmtId="0" fontId="13" fillId="0" borderId="4" xfId="3" applyFont="1" applyBorder="1" applyAlignment="1">
      <alignment horizontal="left" vertical="center" wrapText="1"/>
    </xf>
    <xf numFmtId="0" fontId="3" fillId="0" borderId="4" xfId="3" applyFont="1" applyBorder="1" applyAlignment="1">
      <alignment vertical="center" wrapText="1"/>
    </xf>
    <xf numFmtId="0" fontId="16" fillId="2" borderId="4" xfId="0" quotePrefix="1" applyFont="1" applyFill="1" applyBorder="1" applyAlignment="1">
      <alignment vertical="center" wrapText="1"/>
    </xf>
    <xf numFmtId="165" fontId="16" fillId="2" borderId="4" xfId="1" quotePrefix="1" applyNumberFormat="1" applyFont="1" applyFill="1" applyBorder="1" applyAlignment="1">
      <alignment vertical="center" wrapText="1"/>
    </xf>
    <xf numFmtId="165" fontId="17" fillId="2" borderId="4" xfId="1" quotePrefix="1" applyNumberFormat="1" applyFont="1" applyFill="1" applyBorder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43" fontId="16" fillId="2" borderId="0" xfId="1" applyFont="1" applyFill="1" applyAlignment="1">
      <alignment horizontal="center" vertical="center" wrapText="1"/>
    </xf>
    <xf numFmtId="0" fontId="29" fillId="0" borderId="1" xfId="4" applyFont="1" applyBorder="1" applyAlignment="1">
      <alignment horizontal="center"/>
    </xf>
    <xf numFmtId="0" fontId="16" fillId="0" borderId="0" xfId="4" applyFont="1" applyAlignment="1">
      <alignment horizontal="center"/>
    </xf>
    <xf numFmtId="0" fontId="26" fillId="0" borderId="0" xfId="4" applyFont="1" applyAlignment="1">
      <alignment horizontal="center"/>
    </xf>
    <xf numFmtId="0" fontId="20" fillId="0" borderId="0" xfId="4" applyFont="1" applyAlignment="1">
      <alignment horizontal="center"/>
    </xf>
    <xf numFmtId="0" fontId="27" fillId="0" borderId="0" xfId="4" applyFont="1" applyAlignment="1">
      <alignment horizontal="center"/>
    </xf>
    <xf numFmtId="0" fontId="28" fillId="0" borderId="0" xfId="4" applyFont="1" applyAlignment="1">
      <alignment horizontal="center"/>
    </xf>
    <xf numFmtId="0" fontId="2" fillId="0" borderId="0" xfId="4" applyFont="1" applyAlignment="1">
      <alignment horizontal="center"/>
    </xf>
    <xf numFmtId="0" fontId="25" fillId="0" borderId="0" xfId="4" applyFont="1" applyAlignment="1">
      <alignment horizontal="center"/>
    </xf>
    <xf numFmtId="0" fontId="5" fillId="0" borderId="0" xfId="4" applyFont="1" applyAlignment="1">
      <alignment horizontal="center"/>
    </xf>
    <xf numFmtId="0" fontId="4" fillId="0" borderId="2" xfId="3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4" fillId="0" borderId="0" xfId="2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3" applyFont="1" applyAlignment="1">
      <alignment horizontal="center" vertical="center" wrapText="1"/>
    </xf>
    <xf numFmtId="0" fontId="3" fillId="0" borderId="17" xfId="3" applyFont="1" applyBorder="1" applyAlignment="1">
      <alignment horizontal="center" vertical="center" wrapText="1"/>
    </xf>
    <xf numFmtId="0" fontId="3" fillId="0" borderId="18" xfId="3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0" fillId="0" borderId="0" xfId="3" applyFont="1" applyAlignment="1">
      <alignment horizontal="center" vertical="center" wrapText="1"/>
    </xf>
    <xf numFmtId="0" fontId="16" fillId="0" borderId="5" xfId="3" applyFont="1" applyBorder="1" applyAlignment="1">
      <alignment horizontal="center" vertical="center" wrapText="1"/>
    </xf>
    <xf numFmtId="0" fontId="16" fillId="0" borderId="6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3" fillId="0" borderId="0" xfId="3" applyFont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7" xfId="3" applyFont="1" applyBorder="1" applyAlignment="1">
      <alignment horizontal="center" vertical="center" wrapText="1"/>
    </xf>
    <xf numFmtId="0" fontId="27" fillId="0" borderId="0" xfId="3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7" fillId="0" borderId="2" xfId="3" applyFont="1" applyBorder="1" applyAlignment="1">
      <alignment horizontal="center" vertical="center" wrapText="1"/>
    </xf>
    <xf numFmtId="0" fontId="22" fillId="0" borderId="0" xfId="0" applyFont="1" applyFill="1" applyAlignment="1">
      <alignment horizontal="center"/>
    </xf>
    <xf numFmtId="0" fontId="22" fillId="0" borderId="0" xfId="0" applyFont="1" applyFill="1"/>
    <xf numFmtId="0" fontId="20" fillId="0" borderId="0" xfId="0" applyFont="1" applyFill="1"/>
    <xf numFmtId="0" fontId="20" fillId="0" borderId="0" xfId="0" applyFont="1" applyFill="1" applyAlignment="1">
      <alignment horizontal="center"/>
    </xf>
    <xf numFmtId="0" fontId="31" fillId="0" borderId="0" xfId="0" applyFont="1" applyFill="1"/>
    <xf numFmtId="0" fontId="20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 wrapText="1"/>
    </xf>
    <xf numFmtId="0" fontId="32" fillId="0" borderId="0" xfId="0" applyFont="1" applyFill="1" applyAlignment="1">
      <alignment horizontal="center" wrapText="1"/>
    </xf>
    <xf numFmtId="0" fontId="32" fillId="0" borderId="0" xfId="0" applyFont="1" applyFill="1"/>
    <xf numFmtId="0" fontId="19" fillId="0" borderId="0" xfId="0" applyFont="1" applyFill="1"/>
    <xf numFmtId="0" fontId="19" fillId="0" borderId="0" xfId="0" applyFont="1" applyFill="1" applyAlignment="1">
      <alignment wrapText="1"/>
    </xf>
    <xf numFmtId="0" fontId="18" fillId="0" borderId="0" xfId="0" applyFont="1" applyFill="1"/>
    <xf numFmtId="0" fontId="29" fillId="0" borderId="1" xfId="3" applyFont="1" applyFill="1" applyBorder="1" applyAlignment="1">
      <alignment vertical="center"/>
    </xf>
    <xf numFmtId="0" fontId="29" fillId="0" borderId="1" xfId="3" applyFont="1" applyFill="1" applyBorder="1" applyAlignment="1">
      <alignment horizontal="center" vertical="center"/>
    </xf>
    <xf numFmtId="0" fontId="17" fillId="0" borderId="2" xfId="0" quotePrefix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8" xfId="0" quotePrefix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17" fillId="0" borderId="19" xfId="0" quotePrefix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0" fillId="0" borderId="2" xfId="0" quotePrefix="1" applyFont="1" applyFill="1" applyBorder="1" applyAlignment="1">
      <alignment horizontal="center" vertical="center" wrapText="1"/>
    </xf>
    <xf numFmtId="0" fontId="14" fillId="0" borderId="2" xfId="0" quotePrefix="1" applyFont="1" applyFill="1" applyBorder="1" applyAlignment="1">
      <alignment horizontal="center" vertical="center" wrapText="1"/>
    </xf>
    <xf numFmtId="0" fontId="13" fillId="0" borderId="2" xfId="3" applyFont="1" applyFill="1" applyBorder="1" applyAlignment="1">
      <alignment horizontal="center" vertical="center" wrapText="1"/>
    </xf>
    <xf numFmtId="0" fontId="35" fillId="0" borderId="2" xfId="3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8" fillId="0" borderId="2" xfId="0" quotePrefix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2" xfId="4" applyFont="1" applyFill="1" applyBorder="1" applyAlignment="1">
      <alignment horizontal="center" vertical="center" wrapText="1"/>
    </xf>
    <xf numFmtId="10" fontId="18" fillId="0" borderId="2" xfId="3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 wrapText="1"/>
    </xf>
    <xf numFmtId="0" fontId="16" fillId="0" borderId="3" xfId="0" quotePrefix="1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0" fontId="16" fillId="0" borderId="4" xfId="0" quotePrefix="1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0" fontId="5" fillId="0" borderId="7" xfId="0" applyFont="1" applyFill="1" applyBorder="1"/>
    <xf numFmtId="0" fontId="5" fillId="0" borderId="7" xfId="0" applyFont="1" applyFill="1" applyBorder="1" applyAlignment="1">
      <alignment horizontal="left" vertical="center" wrapText="1"/>
    </xf>
    <xf numFmtId="0" fontId="16" fillId="0" borderId="7" xfId="0" quotePrefix="1" applyFont="1" applyFill="1" applyBorder="1" applyAlignment="1">
      <alignment vertical="center" wrapText="1"/>
    </xf>
  </cellXfs>
  <cellStyles count="9">
    <cellStyle name="Comma" xfId="1" builtinId="3"/>
    <cellStyle name="Comma 2" xfId="2" xr:uid="{00000000-0005-0000-0000-000001000000}"/>
    <cellStyle name="Comma 2 2" xfId="7" xr:uid="{00000000-0005-0000-0000-000002000000}"/>
    <cellStyle name="Comma 2 3" xfId="5" xr:uid="{00000000-0005-0000-0000-000003000000}"/>
    <cellStyle name="Comma 3" xfId="8" xr:uid="{00000000-0005-0000-0000-000004000000}"/>
    <cellStyle name="Normal" xfId="0" builtinId="0"/>
    <cellStyle name="Normal 2" xfId="3" xr:uid="{00000000-0005-0000-0000-000006000000}"/>
    <cellStyle name="Normal 2 3 2" xfId="4" xr:uid="{00000000-0005-0000-0000-000007000000}"/>
    <cellStyle name="Percent" xfId="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9" Type="http://schemas.openxmlformats.org/officeDocument/2006/relationships/externalLink" Target="externalLinks/externalLink14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9.xml"/><Relationship Id="rId42" Type="http://schemas.openxmlformats.org/officeDocument/2006/relationships/externalLink" Target="externalLinks/externalLink17.xml"/><Relationship Id="rId47" Type="http://schemas.openxmlformats.org/officeDocument/2006/relationships/externalLink" Target="externalLinks/externalLink22.xml"/><Relationship Id="rId50" Type="http://schemas.openxmlformats.org/officeDocument/2006/relationships/externalLink" Target="externalLinks/externalLink25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8.xml"/><Relationship Id="rId38" Type="http://schemas.openxmlformats.org/officeDocument/2006/relationships/externalLink" Target="externalLinks/externalLink13.xml"/><Relationship Id="rId46" Type="http://schemas.openxmlformats.org/officeDocument/2006/relationships/externalLink" Target="externalLinks/externalLink2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41" Type="http://schemas.openxmlformats.org/officeDocument/2006/relationships/externalLink" Target="externalLinks/externalLink16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37" Type="http://schemas.openxmlformats.org/officeDocument/2006/relationships/externalLink" Target="externalLinks/externalLink12.xml"/><Relationship Id="rId40" Type="http://schemas.openxmlformats.org/officeDocument/2006/relationships/externalLink" Target="externalLinks/externalLink15.xml"/><Relationship Id="rId45" Type="http://schemas.openxmlformats.org/officeDocument/2006/relationships/externalLink" Target="externalLinks/externalLink20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externalLink" Target="externalLinks/externalLink11.xml"/><Relationship Id="rId49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6.xml"/><Relationship Id="rId44" Type="http://schemas.openxmlformats.org/officeDocument/2006/relationships/externalLink" Target="externalLinks/externalLink19.xml"/><Relationship Id="rId52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externalLink" Target="externalLinks/externalLink10.xml"/><Relationship Id="rId43" Type="http://schemas.openxmlformats.org/officeDocument/2006/relationships/externalLink" Target="externalLinks/externalLink18.xml"/><Relationship Id="rId48" Type="http://schemas.openxmlformats.org/officeDocument/2006/relationships/externalLink" Target="externalLinks/externalLink23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6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ung%20Quat\Goi3\PNT-P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4\bv-dhyd\TAICHINH\AT-ANH\PARKER\My%20Documents\HS00\BAOGIA\Mien%20nam\Namconson_SK\09-str~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_2\c\Cuong-497\Abutm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Pier-body-P5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0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TKD\Hong%20Hai\HAI\DANGLAM\C-SCHANH\tinh%20lun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22\d\DUCLAP\GJND\TINHMOA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GT-DRT\MGT-IMPR\MGT-SC@\BA0397\INSULT'N\INS\ASK\PIPE-03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general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Thanh\My%20Documents\810\810-Lilama5%20sua.zip\My%20Documents\Giang\guicaccongty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6Q\96q2588\PANE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1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-TN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PILECAP-P2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DOWS\TEMP\IBASE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Thanh\My%20Documents\810\810-Lilama5%20sua.zip\CS3408\Standard\RPT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unzipped\SOKT-Q3CT\SOKT-Q3CT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Luu%20o%20D%20old\Dutoan\Binh%20Phuoc\BCNCKT13_S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hu\binh\parker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_vinh\dutoan\DUTOAN\Qnam\OngTrang\KTTC-%20Ong%20Trang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53\c\Hong_ngo\Otrung\My%20Documents\BANG%20THANH%20TOAN%20LUONG\luong\BANG%20LUONG%20THANG%20%206%20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53\c\Hong_ngo\DEN%20BU%20TRANG%20AN\TONG%20HOP\TRUONG%20YE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3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Nguyen\Gia3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3\c\phong\traly\tru4\BTINHT4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11\C\KTCNC\QHANHM2\TRALY\BANTINH\TRU\TRUT2T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Thanh\My%20Documents\810\810-Lilama5%20sua.zip\DOCUMENT\DAUTHAU\Dungquat\GOI3\DUNGQUAT-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NT-QUOT-#3"/>
      <sheetName val="COAT&amp;WRAP-QIOT-#3"/>
      <sheetName val="XL4Poppy"/>
      <sheetName val="So Do"/>
      <sheetName val="KTTSCD - DLNA"/>
      <sheetName val="Sheet1"/>
      <sheetName val="quÝ1"/>
      <sheetName val="00000000"/>
      <sheetName val="10000000"/>
      <sheetName val="20000000"/>
      <sheetName val="30000000"/>
      <sheetName val="40000000"/>
      <sheetName val="50000000"/>
      <sheetName val="60000000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T4"/>
      <sheetName val="T5"/>
      <sheetName val="T6"/>
      <sheetName val="T.7"/>
      <sheetName val="T.8"/>
      <sheetName val="T8 (2)"/>
      <sheetName val="T.9"/>
      <sheetName val="T.10"/>
      <sheetName val="T.11"/>
      <sheetName val="T.12"/>
      <sheetName val="T10"/>
      <sheetName val="T11 "/>
      <sheetName val="Sheet2"/>
      <sheetName val="Sheet3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Cong"/>
      <sheetName val="Cong cu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Dinhhinh"/>
      <sheetName val="Cot thep"/>
      <sheetName val="Tuongchan"/>
      <sheetName val="Matduong"/>
      <sheetName val="Km274"/>
      <sheetName val="Km275"/>
      <sheetName val="Km276"/>
      <sheetName val="Km277 "/>
      <sheetName val="Km278"/>
      <sheetName val="Km279"/>
      <sheetName val="Km280"/>
      <sheetName val="Km281"/>
      <sheetName val="Km282"/>
      <sheetName val="Km283"/>
      <sheetName val="Km284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Op mai 284"/>
      <sheetName val="Op mai"/>
      <sheetName val="XXXXXXXX"/>
      <sheetName val="Tong hop"/>
      <sheetName val="Tong hop (2)"/>
      <sheetName val="Km274 - Km275"/>
      <sheetName val="Km275 - Km276"/>
      <sheetName val="Km276 - Km277"/>
      <sheetName val="Km277 - Km278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Op mai"/>
      <sheetName val="Km277 - Km278 "/>
      <sheetName val="Tong hop Matduong"/>
      <sheetName val="Kluong phu"/>
      <sheetName val="Lan can"/>
      <sheetName val="Ho lan"/>
      <sheetName val="Coc tieu"/>
      <sheetName val="Bien bao"/>
      <sheetName val="Ranh"/>
      <sheetName val="5 nam (tach)"/>
      <sheetName val="5 nam (tach) (2)"/>
      <sheetName val="KH 2003"/>
      <sheetName val="Bia"/>
      <sheetName val="Tm"/>
      <sheetName val="THKP"/>
      <sheetName val="DGi"/>
      <sheetName val="TH  goi 4-x"/>
      <sheetName val="tæng hîp"/>
      <sheetName val="GS01-chi TM"/>
      <sheetName val="GS02-thu TM"/>
      <sheetName val="GS03-thu TGNH"/>
      <sheetName val="GS04-chi TGNH"/>
      <sheetName val="GS05-l­¬ng"/>
      <sheetName val="GS06-X.kho"/>
      <sheetName val="06"/>
      <sheetName val="GS08-B.hµng"/>
      <sheetName val="GS09-k.c VAT DV"/>
      <sheetName val="GS10-lai tien vay"/>
      <sheetName val="GS11- tÝnh KHTSC§"/>
      <sheetName val="Sheet16"/>
      <sheetName val="PTH"/>
      <sheetName val="TH Ky Anh"/>
      <sheetName val="Sheet2 (2)"/>
      <sheetName val="LuongT1"/>
      <sheetName val="LuongT2"/>
      <sheetName val="luongthang12"/>
      <sheetName val="LuongT11"/>
      <sheetName val="thang5"/>
      <sheetName val="T7"/>
      <sheetName val="T9"/>
      <sheetName val="T8"/>
      <sheetName val="thang6"/>
      <sheetName val="thang4"/>
      <sheetName val="LuongT3"/>
      <sheetName val="NKC"/>
      <sheetName val="SoquyTM"/>
      <sheetName val="TK 112"/>
      <sheetName val="TK 131"/>
      <sheetName val="TK133"/>
      <sheetName val="TK 141"/>
      <sheetName val="TK 153"/>
      <sheetName val="TK214"/>
      <sheetName val="TK 211"/>
      <sheetName val="TK 242"/>
      <sheetName val="TK33311"/>
      <sheetName val="TK331"/>
      <sheetName val="TK333"/>
      <sheetName val="TK 334"/>
      <sheetName val="TK711"/>
      <sheetName val="TK411"/>
      <sheetName val="TK421"/>
      <sheetName val="TK 511"/>
      <sheetName val="TK 515"/>
      <sheetName val="TK642"/>
      <sheetName val="TK 911"/>
      <sheetName val="TK811"/>
      <sheetName val="CDKT"/>
      <sheetName val="CDPS1"/>
      <sheetName val="KQKD"/>
      <sheetName val="KHTSCD1"/>
      <sheetName val="KHTSCD2"/>
      <sheetName val="SoCaiTM"/>
      <sheetName val="NK"/>
      <sheetName val="TK 154"/>
      <sheetName val="TK 632"/>
      <sheetName val="phan tich DG"/>
      <sheetName val="gia vat lieu"/>
      <sheetName val="gia xe may"/>
      <sheetName val="gia nhan cong"/>
      <sheetName val="XL4Test5"/>
      <sheetName val="t1"/>
      <sheetName val="T11"/>
      <sheetName val="fOOD"/>
      <sheetName val="FORM hc"/>
      <sheetName val="FORM pc"/>
      <sheetName val="CamPha"/>
      <sheetName val="MongCai"/>
      <sheetName val="70000000"/>
      <sheetName val="PNT_QUOT__3"/>
      <sheetName val="COAT_WRAP_QIOT__3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2"/>
      <sheetName val="t3"/>
      <sheetName val="t06"/>
      <sheetName val="t07"/>
      <sheetName val="t08"/>
      <sheetName val="t09"/>
      <sheetName val="t12"/>
      <sheetName val="0103"/>
      <sheetName val="0203"/>
      <sheetName val="th-nop"/>
      <sheetName val="th"/>
      <sheetName val="XNT1MC"/>
      <sheetName val="XNT2MC"/>
      <sheetName val="XNT3MC"/>
      <sheetName val="XNT4MC"/>
      <sheetName val="xnt 1 CP"/>
      <sheetName val="xnt 2 cp"/>
      <sheetName val="xnt 3 CP"/>
      <sheetName val="xnt 4 CP"/>
      <sheetName val="BC tuan1"/>
      <sheetName val="BC tuan2"/>
      <sheetName val="BC tuan3"/>
      <sheetName val="BC tuan4"/>
      <sheetName val="DSo NVBH"/>
      <sheetName val="TM01"/>
      <sheetName val="CDKTKT02"/>
      <sheetName val="KQKD02-2"/>
      <sheetName val="KQKD02-2 (2)"/>
      <sheetName val="CDKTKT03"/>
      <sheetName val="DC02"/>
      <sheetName val="CDPS02"/>
      <sheetName val="KQKDKT'02-1"/>
      <sheetName val="KQKDKT'03-1"/>
      <sheetName val="DC03"/>
      <sheetName val="CDKTKT04"/>
      <sheetName val="CCPS03"/>
      <sheetName val="CDPS04"/>
      <sheetName val="KQKDKT'04-1"/>
      <sheetName val="DC04"/>
      <sheetName val="TSCD"/>
      <sheetName val="DC2002"/>
      <sheetName val="CDKTKT2002"/>
      <sheetName val="KQKD-2"/>
      <sheetName val="KQKD-2 (2)"/>
      <sheetName val="DC2003"/>
      <sheetName val="CDPS03"/>
      <sheetName val="KQKD thu2004"/>
      <sheetName val="CV den trong to聮g"/>
      <sheetName val="kl m m d"/>
      <sheetName val="kl vt tho"/>
      <sheetName val="kl dat"/>
      <sheetName val="Sheet4"/>
      <sheetName val="xin kinh phi"/>
      <sheetName val="lan trai"/>
      <sheetName val="thuoc no"/>
      <sheetName val="so thuc pham"/>
      <sheetName val="PNT-QUOT-D150#3"/>
      <sheetName val="PNT-QUOT-H153#3"/>
      <sheetName val="PNT-QUOT-K152#3"/>
      <sheetName val="PNT-QUOT-H146#3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Oð mai 279"/>
      <sheetName val="ȴ0000000"/>
      <sheetName val="BangTH"/>
      <sheetName val="Xaylap "/>
      <sheetName val="Nhan cong"/>
      <sheetName val="Thietbi"/>
      <sheetName val="Diengiai"/>
      <sheetName val="Vanchuyen"/>
      <sheetName val="SOLIEU"/>
      <sheetName val="TINHTOAN"/>
      <sheetName val="mau kiem ke"/>
      <sheetName val="quyet toan HD 2000"/>
      <sheetName val="quyet toan hoa don 2001"/>
      <sheetName val="kiem ke hoa don 2001"/>
      <sheetName val="QUY III 02"/>
      <sheetName val="QUY IV 02"/>
      <sheetName val="QUYET TOAN 02"/>
      <sheetName val="Sheet15"/>
      <sheetName val="Coc 6"/>
      <sheetName val="Deo nai"/>
      <sheetName val="CKD than"/>
      <sheetName val="CTT Thong nhat"/>
      <sheetName val="CTT Nui beo"/>
      <sheetName val="CTT cao son"/>
      <sheetName val="CTT Khe cham"/>
      <sheetName val="XNxlva sxthanKCII"/>
      <sheetName val="Cam Y ut KC"/>
      <sheetName val="CTxay lap mo CP"/>
      <sheetName val="CTdo luong GDSP"/>
      <sheetName val="Dong bac"/>
      <sheetName val="Cac cang UT mua than Dong bac"/>
      <sheetName val="cua hang vtu"/>
      <sheetName val="Khach hang le "/>
      <sheetName val="nhat ky 5"/>
      <sheetName val="cac cong ty van tai"/>
      <sheetName val="Km27' - Km278"/>
      <sheetName val="DGTL"/>
      <sheetName val="XN 1"/>
      <sheetName val="CT.XN1"/>
      <sheetName val="XCK"/>
      <sheetName val="CT.XNCK"/>
      <sheetName val="Hoasen"/>
      <sheetName val="S.hai"/>
      <sheetName val="HPC1"/>
      <sheetName val="No2"/>
      <sheetName val="CT N02"/>
      <sheetName val="C.Sap CT3"/>
      <sheetName val="CT.Csap.CT3"/>
      <sheetName val="CTVPCP"/>
      <sheetName val="Quan trac"/>
      <sheetName val="CS LB"/>
      <sheetName val="88 HBT"/>
      <sheetName val="69II"/>
      <sheetName val="CT 69II"/>
      <sheetName val="37 HV"/>
      <sheetName val="VPCP"/>
      <sheetName val="CT VPCP 6tang"/>
      <sheetName val="Son nha kinh VPCP"/>
      <sheetName val="CT VPCP son"/>
      <sheetName val="HMVPCP"/>
      <sheetName val="CT.HMVPCP"/>
      <sheetName val="Thang06-2002"/>
      <sheetName val="Thang07-2002"/>
      <sheetName val="Thang08-2002"/>
      <sheetName val="Thang09-2002"/>
      <sheetName val="Thang10-2002 "/>
      <sheetName val="Thang11-2002"/>
      <sheetName val="Thang12-2002"/>
      <sheetName val="Sheet1 (3)"/>
      <sheetName val="XLÇ_x0015_oppy"/>
      <sheetName val="Bao cao KQTH quy hoach 135"/>
      <sheetName val="Sheet5"/>
      <sheetName val="Sheet6"/>
      <sheetName val="Sheet7"/>
      <sheetName val="Sheet8"/>
      <sheetName val="Sheet9"/>
      <sheetName val="Sheet10"/>
      <sheetName val="cocB40 5B"/>
      <sheetName val="cocD50 9A"/>
      <sheetName val="cocD75 16"/>
      <sheetName val="coc B80 TD25"/>
      <sheetName val="P27 B80"/>
      <sheetName val="Coc23 B80"/>
      <sheetName val="cong B80 C4"/>
      <sheetName val="ADKT"/>
      <sheetName val="BKLBD"/>
      <sheetName val="PTDG"/>
      <sheetName val="DTCT"/>
      <sheetName val="vlct"/>
      <sheetName val="Sheet11"/>
      <sheetName val="Sheet12"/>
      <sheetName val="Sheet13"/>
      <sheetName val="Sheet14"/>
      <sheetName val="0304"/>
      <sheetName val="0904"/>
      <sheetName val="1204"/>
      <sheetName val="80000000"/>
      <sheetName val="90000000"/>
      <sheetName val="a0000000"/>
      <sheetName val="b0000000"/>
      <sheetName val="c0000000"/>
      <sheetName val="XXXXX\XX"/>
      <sheetName val="Cong ban 1,5_x0013__x0000_"/>
      <sheetName val="Km283 - Jm284"/>
      <sheetName val="xdcb 01-2003"/>
      <sheetName val="Kѭ284"/>
      <sheetName val="Macro1"/>
      <sheetName val="Macro2"/>
      <sheetName val="Macro3"/>
      <sheetName val="T_x000b_331"/>
      <sheetName val="Shedt1"/>
      <sheetName val="_x0012_0000000"/>
      <sheetName val="p0000000"/>
      <sheetName val=""/>
      <sheetName val="XNxlva sxthanKCIÉ"/>
      <sheetName val="So TSCD"/>
      <sheetName val="Bang phan bo KH TSCD"/>
      <sheetName val="The TSCD"/>
      <sheetName val="BTH- P.Chi "/>
      <sheetName val="BTH NVL"/>
      <sheetName val="NK-SC"/>
      <sheetName val="NK SO CAI"/>
      <sheetName val="The tinh Z"/>
      <sheetName val="So CFSXKD"/>
      <sheetName val="So TGNH 2002"/>
      <sheetName val="So quy TM 2002"/>
      <sheetName val="SCT NVL"/>
      <sheetName val="SCT TK 131"/>
      <sheetName val="So theo doi thue GTGT 2002"/>
      <sheetName val="BTH- P.Thu"/>
      <sheetName val="bc"/>
      <sheetName val="K.O"/>
      <sheetName val="xang _clc"/>
      <sheetName val="X¡NG_td"/>
      <sheetName val="MaZUT"/>
      <sheetName val="DIESEL"/>
      <sheetName val="TDT-TBࡁ"/>
      <sheetName val="30100000"/>
      <sheetName val="Op mai 2_x000c__x0000_"/>
      <sheetName val="_x0000_bÑi_x0003__x0000__x0000__x0000__x0000_²r_x0013__x0000_"/>
      <sheetName val="k, vt tho"/>
      <sheetName val="Km_x0012_77 "/>
      <sheetName val="K-280 - Km281"/>
      <sheetName val="Cong ban 1,5„—_x0013__x0000_"/>
      <sheetName val="Km280 ࠭ Km281"/>
      <sheetName val="Xa9lap "/>
      <sheetName val="_x0000__x000f__x0000__x0000__x0000_½"/>
      <sheetName val="_x0000__x0000_²r"/>
      <sheetName val="_x0000__x0000__x0000__x0000__x0000_M pc_x0006__x0000__x0000_CamPh_x0000__x0000_"/>
      <sheetName val="_x0000__x000d__x0000__x0000__x0000_âO"/>
      <sheetName val="TAU"/>
      <sheetName val="KHACH"/>
      <sheetName val="BC1"/>
      <sheetName val="BC2"/>
      <sheetName val="BAO CAO AN"/>
      <sheetName val="BANGKEKHACH"/>
      <sheetName val="_x000c__x0000__x0000__x0000__x0000__x0000__x0000__x0000__x000d__x0000__x0000__x0000_"/>
      <sheetName val="TNghiªm T_x0002_ "/>
      <sheetName val="tt-_x0014_BA"/>
      <sheetName val="TD_x0014_"/>
      <sheetName val="_x0014_.12"/>
      <sheetName val="QD c5a HDQT (2)"/>
      <sheetName val="_x0003_hart1"/>
      <sheetName val="ADKTKT02"/>
      <sheetName val="[PNT-P3.xlsUTong hop (2)"/>
      <sheetName val="Km276 - Ke277"/>
      <sheetName val="[PNT-P3.xlsUKm279 - Km280"/>
      <sheetName val="Khac DP"/>
      <sheetName val="Khoi than "/>
      <sheetName val="B3_208_than"/>
      <sheetName val="B3_208_TU"/>
      <sheetName val="B3_208_TW"/>
      <sheetName val="B3_208_DP"/>
      <sheetName val="B3_208_khac"/>
      <sheetName val="Song ban 0,7x0,7"/>
      <sheetName val="Cong ban 0,8x ,8"/>
      <sheetName val="ct luong "/>
      <sheetName val="Nhap 6T"/>
      <sheetName val="baocaochinh(qui1.05) (DC)"/>
      <sheetName val="Ctuluongq.1.05"/>
      <sheetName val="BANG PHAN BO qui1.05(DC)"/>
      <sheetName val="BANG PHAN BO quiII.05"/>
      <sheetName val="bao cac cinh Qui II-2005"/>
      <sheetName val="Áo"/>
      <sheetName val="Km&quot;80"/>
      <sheetName val="Lap ®at ®hÖn"/>
      <sheetName val="chieudayvo"/>
      <sheetName val="So lieu"/>
      <sheetName val="Input"/>
      <sheetName val="tt chu dong"/>
      <sheetName val="Tinh j+cvi"/>
      <sheetName val="Tinh MoP"/>
      <sheetName val="giaihe1"/>
      <sheetName val="Mp,Np"/>
      <sheetName val="khangluc"/>
      <sheetName val="Ms,Ns"/>
      <sheetName val="MoS"/>
      <sheetName val="giai he 2"/>
      <sheetName val="OK"/>
      <sheetName val="Dhp+dhs"/>
      <sheetName val="ktra"/>
      <sheetName val="Ton 31.1"/>
      <sheetName val="NhapT.2"/>
      <sheetName val="Xuat T.2"/>
      <sheetName val="Ton 28.2"/>
      <sheetName val="H.Tra"/>
      <sheetName val="Hang CTY TRA LAI"/>
      <sheetName val="Hang NV Tra Lai"/>
      <sheetName val="QD cua HDQ²_x0000__x0000_)"/>
      <sheetName val="_x0000__x000f__x0000__x0000__x0000_‚ž½"/>
      <sheetName val="_x0000__x000d__x0000__x0000__x0000_âOŽ"/>
      <sheetName val="Thang8-02"/>
      <sheetName val="Thang9-02"/>
      <sheetName val="Thang10-02"/>
      <sheetName val="Thang11-02"/>
      <sheetName val="Thang12-02"/>
      <sheetName val="Thang01-03"/>
      <sheetName val="Thang02-03"/>
      <sheetName val="P210-TP20"/>
      <sheetName val="CB32"/>
      <sheetName val="Kluo-_x0008_ phu"/>
      <sheetName val="CTT NuiC_x000f_eo"/>
      <sheetName val="VÃt liÖu"/>
      <sheetName val="?0000000"/>
      <sheetName val="CV den trong to?g"/>
      <sheetName val="TDT-TB?"/>
      <sheetName val="Km280 ? Km281"/>
      <sheetName val="K?284"/>
      <sheetName val="QD cua HDQ²_x0000__x0000_€)"/>
      <sheetName val="120"/>
      <sheetName val="IFAD"/>
      <sheetName val="CVHN"/>
      <sheetName val="TCVM"/>
      <sheetName val="RIDP"/>
      <sheetName val="LDNN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PN1"/>
      <sheetName val="PN2"/>
      <sheetName val="PG1"/>
      <sheetName val="PG2"/>
      <sheetName val="TT"/>
      <sheetName val="HFO"/>
      <sheetName val="HFA"/>
      <sheetName val="FA2"/>
      <sheetName val="T_pn1"/>
      <sheetName val="T_pn2"/>
      <sheetName val="T_pg1"/>
      <sheetName val="T_pg2"/>
      <sheetName val="T_tt"/>
      <sheetName val="T_hfo"/>
      <sheetName val="T_p2"/>
      <sheetName val="T_hfa"/>
      <sheetName val="tong"/>
      <sheetName val="dt1,2,10"/>
      <sheetName val="13b"/>
      <sheetName val="pn1_TT"/>
      <sheetName val="pn2_TT"/>
      <sheetName val="PG1_TT"/>
      <sheetName val="PG2_TT"/>
      <sheetName val="tuathang"/>
      <sheetName val="hpho_TT"/>
      <sheetName val="Ban pha 2"/>
      <sheetName val="Huoipha"/>
      <sheetName val="ESTI."/>
      <sheetName val="DI-ESTI"/>
      <sheetName val="Dong$bac"/>
      <sheetName val="Mix-Tarpaulin"/>
      <sheetName val="Tarpaulin"/>
      <sheetName val="Price"/>
      <sheetName val="Monthly"/>
      <sheetName val="For Summary"/>
      <sheetName val="For Summary(KG)"/>
      <sheetName val="PP Cloth"/>
      <sheetName val="Mix-PP Cloth"/>
      <sheetName val="Material Price-PP"/>
      <sheetName val="_x0000__x000a__x0000__x0000__x0000_âO"/>
      <sheetName val="_x000c__x0000__x0000__x0000__x0000__x0000__x0000__x0000__x000a__x0000__x0000__x0000_"/>
      <sheetName val="_x0000__x000a__x0000__x0000__x0000_âOŽ"/>
      <sheetName val="Baocao"/>
      <sheetName val="UT"/>
      <sheetName val="TongHopHD"/>
      <sheetName val="7000 000"/>
      <sheetName val="_x000b_luong phu"/>
      <sheetName val="K43"/>
      <sheetName val="THKL"/>
      <sheetName val="PL43"/>
      <sheetName val="K43+0.00 - 338 Trai"/>
      <sheetName val="Du tnan chi tiet coc nuoc"/>
      <sheetName val="gìIÏÝ_x001c_Ã_x0008_ç¾{è"/>
      <sheetName val="TL33-13.14"/>
      <sheetName val="tlđm190337,8"/>
      <sheetName val="GC190337,8"/>
      <sheetName val="033,7,8"/>
      <sheetName val="TL033 ,2,4"/>
      <sheetName val="TL 0331,2"/>
      <sheetName val="033-1,4"/>
      <sheetName val="TL033,19,5"/>
      <sheetName val="Tong (op"/>
      <sheetName val="Coc 4ieu"/>
      <sheetName val="Package1"/>
      <sheetName val="_x0003_har"/>
      <sheetName val="Don gia"/>
      <sheetName val="Nhap du lieu"/>
      <sheetName val="BCDSPS"/>
      <sheetName val="BCDKT"/>
      <sheetName val="GS02-thu0TM"/>
      <sheetName val="gVL"/>
      <sheetName val="mua vao"/>
      <sheetName val="chi phi "/>
      <sheetName val="ban ra 10%"/>
      <sheetName val="??-BLDG"/>
      <sheetName val="thaß26"/>
      <sheetName val="HNI"/>
      <sheetName val="QD cua "/>
      <sheetName val="TH Ky Afh"/>
      <sheetName val="_x0000__x0000_"/>
      <sheetName val="bÑi_x0003__x0000_²r_x0013__x0000_"/>
      <sheetName val="_x000f__x0000_½"/>
      <sheetName val="M pc_x0006__x0000_CamPh_x0000_"/>
      <sheetName val="_x000d_âO"/>
      <sheetName val="Op mai 2_x000c_"/>
      <sheetName val="Cong ban 1,5_x0013_"/>
      <sheetName val="_x000c__x0000__x000d_"/>
      <sheetName val="_x000f__x0000_‚ž½"/>
      <sheetName val="_x000d_âOŽ"/>
      <sheetName val="Cong ban 1,5„—_x0013_"/>
      <sheetName val="Diem mon hoc"/>
      <sheetName val="Tong hop diem"/>
      <sheetName val="HoTen-khong duoc xoa"/>
      <sheetName val="CV di ngoai to~g"/>
      <sheetName val="nghi dinhmCP"/>
      <sheetName val="CVpden trong tong"/>
      <sheetName val="5 nam (tach) x2)"/>
      <sheetName val="Sÿÿÿÿ"/>
      <sheetName val="quÿÿ"/>
      <sheetName val="TNghiÖ- VL"/>
      <sheetName val="ၔong hop QL48 - 2"/>
      <sheetName val="Thang 07"/>
      <sheetName val="T10-05"/>
      <sheetName val="T9-05"/>
      <sheetName val="t805"/>
      <sheetName val="11T"/>
      <sheetName val="9T"/>
      <sheetName val="CVden nw8ai TCT (1)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CT cong"/>
      <sheetName val="dg cong"/>
      <sheetName val="FORM jc"/>
      <sheetName val="Km266"/>
      <sheetName val="Shaet13"/>
      <sheetName val="Dimu"/>
      <sheetName val="Klct"/>
      <sheetName val="Covi"/>
      <sheetName val="Nlvt"/>
      <sheetName val="Innl"/>
      <sheetName val="Invt"/>
      <sheetName val="Chon"/>
      <sheetName val="Qtnv"/>
      <sheetName val="Bqtn"/>
      <sheetName val="Bqtv"/>
      <sheetName val="Giao"/>
      <sheetName val="Dcap"/>
      <sheetName val="Nlie"/>
      <sheetName val="Mnli"/>
      <sheetName val="Mp mai 275"/>
      <sheetName val="CDPS3"/>
      <sheetName val="gia x_x0000_ may"/>
      <sheetName val="Giao nhiem fu"/>
      <sheetName val="QDcea TGD (2)"/>
      <sheetName val="Giao nhie- vu"/>
      <sheetName val="Cong ban 0,7p0,7"/>
      <sheetName val="Km275 - Ke276"/>
      <sheetName val="Km280 - Km2(1"/>
      <sheetName val="Km282 - Kl283"/>
      <sheetName val="DC2@ï4"/>
      <sheetName val="_x0014_M01"/>
      <sheetName val="Km27%"/>
      <sheetName val="O0 mai 279"/>
      <sheetName val="Op_x0000_mai 280"/>
      <sheetName val="Op mai 28_x0011_"/>
      <sheetName val="5 nam (tac`) (2)"/>
      <sheetName val="D%o nai"/>
      <sheetName val="CTT cao so."/>
      <sheetName val="XNxlva sxdhanKCII"/>
      <sheetName val="CTxay lap mo C_x0010_"/>
      <sheetName val="DŃ02"/>
      <sheetName val="Tong hop Op m!i"/>
      <sheetName val="DG "/>
      <sheetName val="tldm190337,8"/>
      <sheetName val="GS08)B.hµng"/>
      <sheetName val="tt chu don"/>
      <sheetName val="chieud_x0005__x0000__x0000__x0000_"/>
      <sheetName val="PNT-P3"/>
      <sheetName val="?ong hop QL48 - 2"/>
      <sheetName val="I"/>
      <sheetName val="t01.06"/>
      <sheetName val="tuong"/>
      <sheetName val="Cong baj 2x1,5"/>
      <sheetName val="FUONDER TAN UYEN T12"/>
      <sheetName val=" CHIEU XA  T01"/>
      <sheetName val="ANH KHANH DONG NAI T12 (2)"/>
      <sheetName val="XANG DAU K5"/>
      <sheetName val="ANH HAI T01"/>
      <sheetName val="NAVITRAN T1"/>
      <sheetName val="Tong hop$Op mai"/>
      <sheetName val="bÑi_x0003_"/>
      <sheetName val="Giao nhÿÿÿÿvu"/>
      <sheetName val="⁋㌱Ա_x0000_䭔㌱س_x0000_䭔ㄠㄴ_x0006_牴湯⁧琠湯౧_x0000_杮楨搠湩⵨偃_x0006_匀敨瑥"/>
      <sheetName val="MTL$-INTER"/>
      <sheetName val="Khach iang le "/>
      <sheetName val="[PNT-P3.xlsѝKQKDKT'04-1"/>
      <sheetName val="???????-BLDG"/>
      <sheetName val="Tkng hop QL48 - 2"/>
      <sheetName val="nam20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/>
      <sheetData sheetId="112"/>
      <sheetData sheetId="113"/>
      <sheetData sheetId="114"/>
      <sheetData sheetId="115"/>
      <sheetData sheetId="116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/>
      <sheetData sheetId="188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 refreshError="1"/>
      <sheetData sheetId="272" refreshError="1"/>
      <sheetData sheetId="273" refreshError="1"/>
      <sheetData sheetId="274" refreshError="1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 refreshError="1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/>
      <sheetData sheetId="364"/>
      <sheetData sheetId="365"/>
      <sheetData sheetId="366"/>
      <sheetData sheetId="367"/>
      <sheetData sheetId="368"/>
      <sheetData sheetId="369"/>
      <sheetData sheetId="370" refreshError="1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 refreshError="1"/>
      <sheetData sheetId="388" refreshError="1"/>
      <sheetData sheetId="389"/>
      <sheetData sheetId="390"/>
      <sheetData sheetId="391" refreshError="1"/>
      <sheetData sheetId="392"/>
      <sheetData sheetId="393"/>
      <sheetData sheetId="394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 refreshError="1"/>
      <sheetData sheetId="425" refreshError="1"/>
      <sheetData sheetId="426"/>
      <sheetData sheetId="427" refreshError="1"/>
      <sheetData sheetId="428" refreshError="1"/>
      <sheetData sheetId="429" refreshError="1"/>
      <sheetData sheetId="430" refreshError="1"/>
      <sheetData sheetId="431"/>
      <sheetData sheetId="432" refreshError="1"/>
      <sheetData sheetId="433" refreshError="1"/>
      <sheetData sheetId="434" refreshError="1"/>
      <sheetData sheetId="435" refreshError="1"/>
      <sheetData sheetId="436"/>
      <sheetData sheetId="437"/>
      <sheetData sheetId="438"/>
      <sheetData sheetId="439"/>
      <sheetData sheetId="440"/>
      <sheetData sheetId="441"/>
      <sheetData sheetId="442" refreshError="1"/>
      <sheetData sheetId="443"/>
      <sheetData sheetId="444"/>
      <sheetData sheetId="445"/>
      <sheetData sheetId="446"/>
      <sheetData sheetId="447"/>
      <sheetData sheetId="448" refreshError="1"/>
      <sheetData sheetId="449"/>
      <sheetData sheetId="450" refreshError="1"/>
      <sheetData sheetId="451" refreshError="1"/>
      <sheetData sheetId="452" refreshError="1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 refreshError="1"/>
      <sheetData sheetId="496" refreshError="1"/>
      <sheetData sheetId="497"/>
      <sheetData sheetId="498"/>
      <sheetData sheetId="499"/>
      <sheetData sheetId="500"/>
      <sheetData sheetId="501"/>
      <sheetData sheetId="502"/>
      <sheetData sheetId="503"/>
      <sheetData sheetId="504" refreshError="1"/>
      <sheetData sheetId="505" refreshError="1"/>
      <sheetData sheetId="506" refreshError="1"/>
      <sheetData sheetId="507" refreshError="1"/>
      <sheetData sheetId="508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 refreshError="1"/>
      <sheetData sheetId="587" refreshError="1"/>
      <sheetData sheetId="588" refreshError="1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 refreshError="1"/>
      <sheetData sheetId="599" refreshError="1"/>
      <sheetData sheetId="600" refreshError="1"/>
      <sheetData sheetId="601"/>
      <sheetData sheetId="602"/>
      <sheetData sheetId="603"/>
      <sheetData sheetId="604"/>
      <sheetData sheetId="605" refreshError="1"/>
      <sheetData sheetId="606"/>
      <sheetData sheetId="607"/>
      <sheetData sheetId="608"/>
      <sheetData sheetId="609"/>
      <sheetData sheetId="610"/>
      <sheetData sheetId="611" refreshError="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 refreshError="1"/>
      <sheetData sheetId="621" refreshError="1"/>
      <sheetData sheetId="622" refreshError="1"/>
      <sheetData sheetId="623"/>
      <sheetData sheetId="624"/>
      <sheetData sheetId="625"/>
      <sheetData sheetId="626"/>
      <sheetData sheetId="627"/>
      <sheetData sheetId="628"/>
      <sheetData sheetId="629" refreshError="1"/>
      <sheetData sheetId="630"/>
      <sheetData sheetId="631"/>
      <sheetData sheetId="632"/>
      <sheetData sheetId="633" refreshError="1"/>
      <sheetData sheetId="634"/>
      <sheetData sheetId="635" refreshError="1"/>
      <sheetData sheetId="636"/>
      <sheetData sheetId="637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/>
      <sheetData sheetId="644"/>
      <sheetData sheetId="645" refreshError="1"/>
      <sheetData sheetId="646" refreshError="1"/>
      <sheetData sheetId="647" refreshError="1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 refreshError="1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/>
      <sheetData sheetId="701" refreshError="1"/>
      <sheetData sheetId="702" refreshError="1"/>
      <sheetData sheetId="703"/>
      <sheetData sheetId="704"/>
      <sheetData sheetId="705" refreshError="1"/>
      <sheetData sheetId="706" refreshError="1"/>
      <sheetData sheetId="707"/>
      <sheetData sheetId="708" refreshError="1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 refreshError="1"/>
      <sheetData sheetId="718" refreshError="1"/>
      <sheetData sheetId="719" refreshError="1"/>
      <sheetData sheetId="720"/>
      <sheetData sheetId="721"/>
      <sheetData sheetId="722"/>
      <sheetData sheetId="723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/>
      <sheetData sheetId="740"/>
      <sheetData sheetId="741" refreshError="1"/>
      <sheetData sheetId="742" refreshError="1"/>
      <sheetData sheetId="743" refreshError="1"/>
      <sheetData sheetId="744"/>
      <sheetData sheetId="745" refreshError="1"/>
      <sheetData sheetId="746" refreshError="1"/>
      <sheetData sheetId="74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DIR"/>
      <sheetName val="P-L"/>
      <sheetName val="DGchitiet "/>
      <sheetName val="giavatu"/>
      <sheetName val="IND"/>
      <sheetName val="MAN"/>
      <sheetName val="EQU"/>
      <sheetName val="MANDET"/>
      <sheetName val="EQUDET"/>
      <sheetName val="TCO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sis"/>
      <sheetName val="B-B"/>
      <sheetName val="C-C"/>
      <sheetName val="D-D"/>
      <sheetName val="E-E"/>
      <sheetName val="F-F(2)"/>
      <sheetName val="F-F(3)"/>
      <sheetName val="G-G(3)"/>
      <sheetName val="B_B"/>
      <sheetName val="C_C"/>
      <sheetName val="D_D"/>
      <sheetName val="[Abutment.XLS_x001d_G-G(3)"/>
      <sheetName val="Sheet1"/>
      <sheetName val="THDT"/>
      <sheetName val="DTHMCT"/>
      <sheetName val="dpd"/>
      <sheetName val="DGXD_dg"/>
      <sheetName val="Cau CAMAU"/>
      <sheetName val="Cau DINHHOA"/>
      <sheetName val="Cau KIMMY"/>
      <sheetName val="DGvua"/>
      <sheetName val="DGdg"/>
      <sheetName val="DGcau.cong"/>
      <sheetName val="VL"/>
      <sheetName val="NC"/>
      <sheetName val="May"/>
      <sheetName val="Data"/>
      <sheetName val="KLcau"/>
      <sheetName val="00000000"/>
      <sheetName val="Xuly Data"/>
      <sheetName val="13.BANG CT"/>
      <sheetName val="14.MMUS GIUA NHIP"/>
      <sheetName val="4.HSPBngang"/>
      <sheetName val="6.Tinh tai"/>
      <sheetName val="2 NSl"/>
      <sheetName val="17.US CHU tho a_b"/>
      <sheetName val="15.MMUS GOI"/>
      <sheetName val="5.BANG I"/>
      <sheetName val="Ge"/>
      <sheetName val="ComA-A"/>
      <sheetName val="A-A"/>
      <sheetName val="_Abutment.XLS_x001d_G-G(3)"/>
    </sheetNames>
    <sheetDataSet>
      <sheetData sheetId="0" refreshError="1">
        <row r="45">
          <cell r="I45">
            <v>7.0000000000000007E-2</v>
          </cell>
        </row>
      </sheetData>
      <sheetData sheetId="1" refreshError="1">
        <row r="1">
          <cell r="A1" t="str">
            <v>ministry of transport - No. 18 projects management unit</v>
          </cell>
        </row>
        <row r="2">
          <cell r="A2" t="str">
            <v>national highway No. 10 improvement project</v>
          </cell>
        </row>
        <row r="3">
          <cell r="A3" t="str">
            <v>package r5 - hai phong bypass section</v>
          </cell>
        </row>
        <row r="5">
          <cell r="A5" t="str">
            <v>REINFORCED CONCRETE SECTION DESIGN</v>
          </cell>
        </row>
        <row r="6">
          <cell r="C6" t="str">
            <v>(Rectangular Section with Compression Reinforcement)</v>
          </cell>
        </row>
        <row r="7">
          <cell r="C7" t="str">
            <v>(According to AASHTO 1996)</v>
          </cell>
        </row>
        <row r="8">
          <cell r="A8" t="str">
            <v>Bridge:</v>
          </cell>
          <cell r="C8" t="str">
            <v>QUAN TOAN FLYOVER A1, A2</v>
          </cell>
        </row>
        <row r="9">
          <cell r="A9" t="str">
            <v>Structure:</v>
          </cell>
          <cell r="C9" t="str">
            <v>SECTION B-B</v>
          </cell>
        </row>
        <row r="11">
          <cell r="B11" t="str">
            <v>Factored loads for B-B (/1m)</v>
          </cell>
          <cell r="F11" t="str">
            <v>Check section according to group:</v>
          </cell>
          <cell r="J11">
            <v>1</v>
          </cell>
        </row>
        <row r="12">
          <cell r="C12" t="str">
            <v>Shear</v>
          </cell>
          <cell r="D12" t="str">
            <v>Moment</v>
          </cell>
          <cell r="F12" t="str">
            <v>Factored Moment:</v>
          </cell>
          <cell r="J12">
            <v>1700.5001719315139</v>
          </cell>
          <cell r="K12" t="str">
            <v>kN*m</v>
          </cell>
        </row>
        <row r="13">
          <cell r="B13" t="str">
            <v>Group</v>
          </cell>
          <cell r="C13" t="str">
            <v>(kN/m)</v>
          </cell>
          <cell r="D13" t="str">
            <v>(kN•m/m)</v>
          </cell>
          <cell r="F13" t="str">
            <v>Factored Shear force:</v>
          </cell>
          <cell r="J13">
            <v>508.04684812980486</v>
          </cell>
          <cell r="K13" t="str">
            <v>kN</v>
          </cell>
        </row>
        <row r="14">
          <cell r="B14" t="str">
            <v>I</v>
          </cell>
          <cell r="C14">
            <v>508.04684812980486</v>
          </cell>
          <cell r="D14">
            <v>1700.5001719315139</v>
          </cell>
        </row>
        <row r="15">
          <cell r="B15" t="str">
            <v>II</v>
          </cell>
          <cell r="C15">
            <v>415.0351435194541</v>
          </cell>
          <cell r="D15">
            <v>1256.4454529118991</v>
          </cell>
        </row>
        <row r="16">
          <cell r="B16" t="str">
            <v>III</v>
          </cell>
          <cell r="C16">
            <v>474.81242581015812</v>
          </cell>
          <cell r="D16">
            <v>1548.8772123837118</v>
          </cell>
        </row>
        <row r="17">
          <cell r="B17" t="str">
            <v>VII</v>
          </cell>
          <cell r="C17">
            <v>540.0884764934691</v>
          </cell>
          <cell r="D17">
            <v>1797.5708247721295</v>
          </cell>
        </row>
        <row r="19">
          <cell r="A19" t="str">
            <v>Initial Data</v>
          </cell>
        </row>
        <row r="20">
          <cell r="A20" t="str">
            <v xml:space="preserve">  Beam/Effective Web Width</v>
          </cell>
          <cell r="E20" t="str">
            <v>b, bw</v>
          </cell>
          <cell r="F20">
            <v>1000</v>
          </cell>
          <cell r="G20" t="str">
            <v>mm</v>
          </cell>
        </row>
        <row r="21">
          <cell r="A21" t="str">
            <v xml:space="preserve">  Total Beam Depth</v>
          </cell>
          <cell r="E21" t="str">
            <v>h</v>
          </cell>
          <cell r="F21">
            <v>1500</v>
          </cell>
          <cell r="G21" t="str">
            <v>mm</v>
          </cell>
        </row>
        <row r="22">
          <cell r="A22" t="str">
            <v xml:space="preserve">  Depth from to Steel Centroid</v>
          </cell>
          <cell r="E22" t="str">
            <v>d</v>
          </cell>
          <cell r="F22">
            <v>1400</v>
          </cell>
          <cell r="G22" t="str">
            <v>mm</v>
          </cell>
        </row>
        <row r="23">
          <cell r="A23" t="str">
            <v xml:space="preserve">  Distance </v>
          </cell>
          <cell r="E23" t="str">
            <v>d'</v>
          </cell>
          <cell r="F23">
            <v>100</v>
          </cell>
          <cell r="G23" t="str">
            <v>mm</v>
          </cell>
        </row>
        <row r="24">
          <cell r="A24" t="str">
            <v xml:space="preserve">  Dist. from extreme tension fiber to</v>
          </cell>
          <cell r="E24" t="str">
            <v>d1</v>
          </cell>
          <cell r="F24">
            <v>100</v>
          </cell>
          <cell r="G24" t="str">
            <v>mm</v>
          </cell>
        </row>
        <row r="25">
          <cell r="B25" t="str">
            <v xml:space="preserve"> centroid of tension rein.</v>
          </cell>
        </row>
        <row r="26">
          <cell r="A26" t="str">
            <v xml:space="preserve">  Effective Cover to Center of Closest Bar</v>
          </cell>
          <cell r="E26" t="str">
            <v>dc</v>
          </cell>
          <cell r="F26">
            <v>50.8</v>
          </cell>
          <cell r="G26" t="str">
            <v>mm&lt;=2in</v>
          </cell>
        </row>
        <row r="27">
          <cell r="A27" t="str">
            <v xml:space="preserve">  Steel Strength</v>
          </cell>
          <cell r="C27">
            <v>60000</v>
          </cell>
          <cell r="D27" t="str">
            <v>Psi</v>
          </cell>
          <cell r="E27" t="str">
            <v>fy</v>
          </cell>
          <cell r="F27">
            <v>413.7</v>
          </cell>
          <cell r="G27" t="str">
            <v>MPa</v>
          </cell>
        </row>
        <row r="28">
          <cell r="A28" t="str">
            <v xml:space="preserve">  Steel Strength</v>
          </cell>
          <cell r="C28">
            <v>40000</v>
          </cell>
          <cell r="D28" t="str">
            <v>Psi</v>
          </cell>
          <cell r="E28" t="str">
            <v>f'y</v>
          </cell>
          <cell r="F28">
            <v>275.8</v>
          </cell>
          <cell r="G28" t="str">
            <v>MPa</v>
          </cell>
        </row>
        <row r="29">
          <cell r="A29" t="str">
            <v xml:space="preserve">  Concrete Strength</v>
          </cell>
          <cell r="E29" t="str">
            <v>f'c</v>
          </cell>
          <cell r="F29">
            <v>30</v>
          </cell>
          <cell r="G29" t="str">
            <v>MPa</v>
          </cell>
        </row>
        <row r="31">
          <cell r="A31" t="str">
            <v>Moment Capacity</v>
          </cell>
        </row>
        <row r="32">
          <cell r="A32" t="str">
            <v xml:space="preserve">  Reduction Factor</v>
          </cell>
          <cell r="F32" t="str">
            <v>f</v>
          </cell>
          <cell r="G32">
            <v>0.7</v>
          </cell>
        </row>
        <row r="33">
          <cell r="A33" t="str">
            <v xml:space="preserve">  Tension Reinforcement</v>
          </cell>
          <cell r="D33">
            <v>7</v>
          </cell>
          <cell r="E33">
            <v>25</v>
          </cell>
          <cell r="F33" t="str">
            <v>As</v>
          </cell>
          <cell r="G33">
            <v>3549</v>
          </cell>
          <cell r="H33" t="str">
            <v>mm2</v>
          </cell>
        </row>
        <row r="34">
          <cell r="A34" t="str">
            <v xml:space="preserve">  Compression Reinforcement</v>
          </cell>
          <cell r="D34">
            <v>7</v>
          </cell>
          <cell r="E34">
            <v>22</v>
          </cell>
          <cell r="F34" t="str">
            <v>A's</v>
          </cell>
          <cell r="G34">
            <v>2716</v>
          </cell>
          <cell r="H34" t="str">
            <v>mm2</v>
          </cell>
        </row>
        <row r="35">
          <cell r="A35" t="str">
            <v xml:space="preserve">  Reinforcement Ratio</v>
          </cell>
          <cell r="F35" t="str">
            <v>r</v>
          </cell>
          <cell r="G35">
            <v>4.4749999999999998E-3</v>
          </cell>
        </row>
        <row r="36">
          <cell r="A36" t="str">
            <v xml:space="preserve">  Rectangular Stress Block Factor (8.16.2.7)</v>
          </cell>
          <cell r="F36" t="str">
            <v>b1</v>
          </cell>
          <cell r="G36">
            <v>0.85</v>
          </cell>
        </row>
        <row r="37">
          <cell r="A37" t="str">
            <v xml:space="preserve">  Condition to include comp reinf. into Section capacity (8.16.3.4)</v>
          </cell>
        </row>
        <row r="38">
          <cell r="A38" t="str">
            <v xml:space="preserve">  Checking result:</v>
          </cell>
          <cell r="C38" t="str">
            <v>Exculded, so A's must be assumped to be 0</v>
          </cell>
        </row>
        <row r="40">
          <cell r="A40" t="str">
            <v xml:space="preserve">  Rectangular Stress Block Depth</v>
          </cell>
          <cell r="F40" t="str">
            <v>a</v>
          </cell>
          <cell r="G40">
            <v>57.577305882352945</v>
          </cell>
          <cell r="H40" t="str">
            <v>mm</v>
          </cell>
        </row>
        <row r="41">
          <cell r="A41" t="str">
            <v xml:space="preserve">  Check if comp. reinf is in comp. region or not</v>
          </cell>
          <cell r="F41" t="str">
            <v>a</v>
          </cell>
          <cell r="G41" t="str">
            <v>£</v>
          </cell>
          <cell r="H41" t="str">
            <v>2d'</v>
          </cell>
          <cell r="I41" t="str">
            <v>Enter A's = 0</v>
          </cell>
        </row>
        <row r="43">
          <cell r="A43" t="str">
            <v xml:space="preserve">  Moment Capacity</v>
          </cell>
          <cell r="C43" t="str">
            <v>Mr</v>
          </cell>
          <cell r="D43">
            <v>1409.2691945874199</v>
          </cell>
          <cell r="E43" t="str">
            <v>&lt;</v>
          </cell>
          <cell r="F43">
            <v>1700.5001719315139</v>
          </cell>
          <cell r="G43" t="str">
            <v>kN.m</v>
          </cell>
          <cell r="I43" t="str">
            <v>Not enough</v>
          </cell>
        </row>
        <row r="45">
          <cell r="A45" t="str">
            <v xml:space="preserve">  Check Balanced Reinf.</v>
          </cell>
        </row>
        <row r="46">
          <cell r="B46" t="str">
            <v>When A's=0 (8.16.3.1.1)</v>
          </cell>
          <cell r="E46" t="str">
            <v>r   £</v>
          </cell>
          <cell r="F46" t="str">
            <v>0.75rb</v>
          </cell>
          <cell r="G46">
            <v>2.3258229550302264E-2</v>
          </cell>
          <cell r="I46" t="str">
            <v>O.K.</v>
          </cell>
        </row>
        <row r="47">
          <cell r="B47" t="str">
            <v>When A's &lt;&gt; 0 (8.16.3.4.3)</v>
          </cell>
          <cell r="E47" t="str">
            <v>r   £</v>
          </cell>
          <cell r="F47" t="str">
            <v>rb</v>
          </cell>
          <cell r="G47">
            <v>3.2950972733736344E-2</v>
          </cell>
          <cell r="I47" t="str">
            <v>O.K.</v>
          </cell>
        </row>
        <row r="48">
          <cell r="A48" t="str">
            <v xml:space="preserve">  Check Cracking Moment (8.17.1.1)</v>
          </cell>
          <cell r="E48" t="str">
            <v>Mr   ³</v>
          </cell>
          <cell r="F48" t="str">
            <v>1.2Mcr</v>
          </cell>
          <cell r="G48">
            <v>1535.5401899657331</v>
          </cell>
          <cell r="H48" t="str">
            <v>kN•m</v>
          </cell>
          <cell r="I48" t="str">
            <v>Not enough</v>
          </cell>
        </row>
        <row r="50">
          <cell r="A50" t="str">
            <v xml:space="preserve">   * Acceptable if Mr &gt; 1.33Mf</v>
          </cell>
        </row>
        <row r="52">
          <cell r="A52" t="str">
            <v>Shear Capacity</v>
          </cell>
        </row>
        <row r="53">
          <cell r="A53" t="str">
            <v xml:space="preserve">  Reduction Factor for Shear (8.16.1.2.1)</v>
          </cell>
          <cell r="E53" t="str">
            <v>fv</v>
          </cell>
          <cell r="F53">
            <v>0.85</v>
          </cell>
        </row>
        <row r="54">
          <cell r="A54" t="str">
            <v xml:space="preserve">  Total Reinforcment</v>
          </cell>
          <cell r="C54">
            <v>7</v>
          </cell>
          <cell r="D54">
            <v>16</v>
          </cell>
          <cell r="E54" t="str">
            <v>Av</v>
          </cell>
          <cell r="F54">
            <v>1386</v>
          </cell>
          <cell r="G54" t="str">
            <v>mm2</v>
          </cell>
        </row>
        <row r="55">
          <cell r="A55" t="str">
            <v xml:space="preserve">  Shear Reinforcement Spacing</v>
          </cell>
          <cell r="E55" t="str">
            <v>s</v>
          </cell>
          <cell r="F55">
            <v>400</v>
          </cell>
          <cell r="G55" t="str">
            <v>mm</v>
          </cell>
        </row>
        <row r="56">
          <cell r="A56" t="str">
            <v xml:space="preserve">  Shear in Concrete Section (8.16.6.2.1)</v>
          </cell>
          <cell r="E56" t="str">
            <v>Vc</v>
          </cell>
          <cell r="F56">
            <v>1212.6398772014275</v>
          </cell>
          <cell r="G56" t="str">
            <v>kN</v>
          </cell>
        </row>
        <row r="57">
          <cell r="A57" t="str">
            <v xml:space="preserve">  Shear in Reinforcement (8.16.6.3)</v>
          </cell>
          <cell r="E57" t="str">
            <v>Vs</v>
          </cell>
          <cell r="F57">
            <v>1337.9058</v>
          </cell>
          <cell r="G57" t="str">
            <v>kN</v>
          </cell>
        </row>
        <row r="59">
          <cell r="A59" t="str">
            <v xml:space="preserve">  Shear Capacity</v>
          </cell>
          <cell r="E59" t="str">
            <v>Vr</v>
          </cell>
          <cell r="F59">
            <v>2167.9638256212133</v>
          </cell>
          <cell r="G59" t="str">
            <v>kN</v>
          </cell>
          <cell r="I59" t="str">
            <v>O.K.</v>
          </cell>
        </row>
        <row r="61">
          <cell r="A61" t="str">
            <v xml:space="preserve">  Check Minimum Reinf.** (8.19.1.2)</v>
          </cell>
          <cell r="E61" t="str">
            <v>Av   ³</v>
          </cell>
          <cell r="F61" t="str">
            <v>Avmin</v>
          </cell>
          <cell r="G61">
            <v>333.57505438723712</v>
          </cell>
          <cell r="H61" t="str">
            <v>mm2</v>
          </cell>
          <cell r="I61" t="str">
            <v>O.K.</v>
          </cell>
        </row>
        <row r="62">
          <cell r="A62" t="str">
            <v xml:space="preserve">  Check Maximum Spacing (8.19.3)</v>
          </cell>
          <cell r="E62" t="str">
            <v>s   £</v>
          </cell>
          <cell r="F62" t="str">
            <v>smax</v>
          </cell>
          <cell r="G62">
            <v>600</v>
          </cell>
          <cell r="H62" t="str">
            <v>mm</v>
          </cell>
          <cell r="I62" t="str">
            <v>O.K.</v>
          </cell>
        </row>
        <row r="65">
          <cell r="B65">
            <v>10</v>
          </cell>
          <cell r="C65">
            <v>13</v>
          </cell>
          <cell r="D65">
            <v>16</v>
          </cell>
          <cell r="E65">
            <v>19</v>
          </cell>
          <cell r="F65">
            <v>22</v>
          </cell>
          <cell r="G65">
            <v>25</v>
          </cell>
          <cell r="H65">
            <v>29</v>
          </cell>
          <cell r="I65">
            <v>32</v>
          </cell>
          <cell r="J65">
            <v>35</v>
          </cell>
        </row>
        <row r="66">
          <cell r="B66">
            <v>71</v>
          </cell>
          <cell r="C66">
            <v>127</v>
          </cell>
          <cell r="D66">
            <v>198</v>
          </cell>
          <cell r="E66">
            <v>285</v>
          </cell>
          <cell r="F66">
            <v>388</v>
          </cell>
          <cell r="G66">
            <v>507</v>
          </cell>
          <cell r="H66">
            <v>641</v>
          </cell>
          <cell r="I66">
            <v>792</v>
          </cell>
          <cell r="J66">
            <v>985</v>
          </cell>
        </row>
      </sheetData>
      <sheetData sheetId="2" refreshError="1">
        <row r="11">
          <cell r="J11">
            <v>1</v>
          </cell>
        </row>
      </sheetData>
      <sheetData sheetId="3" refreshError="1">
        <row r="11">
          <cell r="J11">
            <v>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XL4Poppy"/>
      <sheetName val="SQTMat"/>
      <sheetName val="CPMAY"/>
      <sheetName val="QTOAN V.TU"/>
      <sheetName val="BKE VTU"/>
      <sheetName val="CPNC"/>
      <sheetName val="CPC"/>
      <sheetName val="TH CHI P"/>
      <sheetName val="T.K dngang"/>
      <sheetName val="TKHO"/>
      <sheetName val="SCT CNO"/>
      <sheetName val="SO BAN DAU"/>
      <sheetName val="B C.CONG"/>
      <sheetName val=" bangthanhtoanluonggiantiep"/>
      <sheetName val="BPTLGT cong "/>
      <sheetName val="LGTIEP"/>
      <sheetName val="LTDUONG"/>
      <sheetName val="LUONGTT"/>
      <sheetName val="BTHL"/>
      <sheetName val="BTH C.PHI"/>
      <sheetName val="Ctacphi"/>
      <sheetName val="BTHCPHat"/>
      <sheetName val=" QUY XH"/>
      <sheetName val="CDoan"/>
      <sheetName val="BCQTCdoan"/>
      <sheetName val="XL4Test5"/>
      <sheetName val="Xuly Data"/>
      <sheetName val="thang 2"/>
      <sheetName val="thang 3"/>
      <sheetName val="thang 4"/>
      <sheetName val="thang 5"/>
      <sheetName val="BG ENGLIS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O REV.0"/>
      <sheetName val="CABLE"/>
      <sheetName val="VENDOR-QUOTES"/>
      <sheetName val="SUM REV.0"/>
      <sheetName val="SUM-BQ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XL4Poppy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Do K"/>
      <sheetName val="G hop"/>
      <sheetName val="DCTC"/>
      <sheetName val="T hop"/>
      <sheetName val="Sheet1"/>
      <sheetName val="TPHcat"/>
      <sheetName val="TPH da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Congty"/>
      <sheetName val="VPPN"/>
      <sheetName val="XN74"/>
      <sheetName val="XN54"/>
      <sheetName val="XN33"/>
      <sheetName val="NK96"/>
      <sheetName val="XL4Test5"/>
      <sheetName val="THUTHAU99"/>
      <sheetName val="THUTHAU6T_2000"/>
      <sheetName val="THUTHAU_QuyIII_2000"/>
      <sheetName val="Yaly"/>
      <sheetName val="THUTHAU_Nam_2000"/>
      <sheetName val="Soconnop_nam2000"/>
      <sheetName val="THUTHAU_Nam 2000"/>
      <sheetName val="B chinh 6 thang nam 2001"/>
      <sheetName val="B chinh Q3  nam 2001 "/>
      <sheetName val="SD1"/>
      <sheetName val="SD2"/>
      <sheetName val="SD4"/>
      <sheetName val="SD6"/>
      <sheetName val="SD7"/>
      <sheetName val="SD8"/>
      <sheetName val="SD9"/>
      <sheetName val="SD10"/>
      <sheetName val="SD12"/>
      <sheetName val="SD12 (2)"/>
      <sheetName val="Tv"/>
      <sheetName val="Bang ke cac CT"/>
      <sheetName val="000"/>
      <sheetName val="XX0"/>
      <sheetName val="XXX"/>
      <sheetName val="Dong Dau"/>
      <sheetName val="Sau dong"/>
      <sheetName val="Ma xa"/>
      <sheetName val="Me tri"/>
      <sheetName val="My dinh"/>
      <sheetName val="Tong cong"/>
      <sheetName val="Sheet4"/>
      <sheetName val="Sheet5"/>
      <sheetName val="moma o 7+9"/>
      <sheetName val="Sheet2"/>
      <sheetName val="Sheet3"/>
      <sheetName val="Ha Thanh"/>
      <sheetName val="00000000"/>
      <sheetName val="du tru di BT,TV,BPhuoc1"/>
      <sheetName val="tong hop"/>
      <sheetName val="phan tich DG"/>
      <sheetName val="gia vat lieu"/>
      <sheetName val="gia xe may"/>
      <sheetName val="gia nhan cong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km345+400-km345+500 (2)"/>
      <sheetName val="km337+00-km337+34 (3)"/>
      <sheetName val="cong ty so 9 VINACONEX"/>
      <sheetName val="cong ty so 9 VINACONEX (2)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MTO REV_0"/>
      <sheetName val="CBR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LUY KE LO Hang"/>
      <sheetName val="Ng - 01"/>
      <sheetName val="Ng- 02"/>
      <sheetName val="Ng-03"/>
      <sheetName val="Ng - 04"/>
      <sheetName val="Ng - 05"/>
      <sheetName val="Ng - 06"/>
      <sheetName val="Ng - 07"/>
      <sheetName val="Ng - 08"/>
      <sheetName val="Ng - 9"/>
      <sheetName val="Ng - 10"/>
      <sheetName val="NG - 11"/>
      <sheetName val="NG - 12"/>
      <sheetName val="NG - 13"/>
      <sheetName val="NG - 14"/>
      <sheetName val="NG -15"/>
      <sheetName val="NG - 16"/>
      <sheetName val="Sheet16"/>
      <sheetName val="Sheet15"/>
      <sheetName val="Sheet14"/>
      <sheetName val="Sheet13"/>
      <sheetName val="Sheet12"/>
      <sheetName val="Sheet11"/>
      <sheetName val="Sheet10"/>
      <sheetName val="Sheet9"/>
      <sheetName val="Sheet8"/>
      <sheetName val="Sheet7"/>
      <sheetName val="Sheet6"/>
      <sheetName val="KHNN"/>
      <sheetName val="DPRRtm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 (2)"/>
      <sheetName val="Gia NC"/>
      <sheetName val="00000001"/>
      <sheetName val="00000002"/>
      <sheetName val="20000000"/>
      <sheetName val="30000000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CT"/>
      <sheetName val="CLVL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[99Q3299(REV.0).xlsÝK253 AC"/>
      <sheetName val="TK 1331"/>
      <sheetName val="BKe Von vay"/>
      <sheetName val="CP "/>
      <sheetName val="NK Chung"/>
      <sheetName val="So cai"/>
      <sheetName val="NK Thu -Chi"/>
      <sheetName val="SQTM"/>
      <sheetName val="DKCtu"/>
      <sheetName val="CtuGso"/>
      <sheetName val="BCTC"/>
      <sheetName val="Tdoi HD"/>
      <sheetName val="40000000"/>
      <sheetName val="50000000"/>
      <sheetName val="60000000"/>
      <sheetName val="LUONG1"/>
      <sheetName val="Khoan khau tru"/>
      <sheetName val="cac khoan nop"/>
      <sheetName val="Doan phi CD"/>
      <sheetName val="Tro giup CN"/>
      <sheetName val="QTOAN C.T"/>
      <sheetName val="B.PPL"/>
      <sheetName val="Hop don vi"/>
      <sheetName val="XIN T.TOAN CPC"/>
      <sheetName val="Luong ranh PL"/>
      <sheetName val="Luong noi TPL"/>
      <sheetName val="CAP PHAT LUONG"/>
      <sheetName val="VAY"/>
      <sheetName val="Bom"/>
      <sheetName val="Chart1"/>
      <sheetName val="thang1"/>
      <sheetName val=""/>
      <sheetName val="Duong cong_x0000_vu hcm (7;) (2)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Tien luong"/>
      <sheetName val="Phan tich"/>
      <sheetName val="Kinh phi"/>
      <sheetName val="Chenh lech"/>
      <sheetName val="TH phan dien"/>
      <sheetName val="Tong hop PXL"/>
      <sheetName val="Van chuyen"/>
      <sheetName val="TH toan bo"/>
      <sheetName val="KP phan dien"/>
      <sheetName val="Phan nuoc"/>
      <sheetName val="TH phan nuoc"/>
      <sheetName val="Kinh phi TDCD"/>
      <sheetName val="Phan tich TDCD"/>
      <sheetName val="Chen lech TDCD"/>
      <sheetName val="Tong hop TDCD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Quang T2i"/>
      <sheetName val="Quang Ngaa"/>
      <sheetName val="BD52"/>
      <sheetName val="Coc 52"/>
      <sheetName val="BD225"/>
      <sheetName val="Coc 225"/>
      <sheetName val=" bdca3"/>
      <sheetName val=" BDA3"/>
      <sheetName val="CHAM CONG  nam2004"/>
      <sheetName val="CA 3 &amp; DOC HAI 04"/>
      <sheetName val=" BVCQ"/>
      <sheetName val=" BVBH"/>
      <sheetName val=" BVPXL"/>
      <sheetName val="Cham cong (5)"/>
      <sheetName val="CATHODIC PROTEATION"/>
      <sheetName val="DT"/>
      <sheetName val="CP"/>
      <sheetName val="BCT6"/>
      <sheetName val="Nhieu"/>
      <sheetName val="Dung"/>
      <sheetName val="Dung T"/>
      <sheetName val="Bao tuoi tre"/>
      <sheetName val="Tu liem"/>
      <sheetName val="UBDTMN"/>
      <sheetName val="Ban Cde"/>
      <sheetName val="Thach"/>
      <sheetName val="Duong"/>
      <sheetName val="PHBCTU"/>
      <sheetName val="Khac"/>
      <sheetName val="Chi tiet"/>
      <sheetName val="31.3.03"/>
      <sheetName val="PT"/>
      <sheetName val="DTCT"/>
      <sheetName val="PTVT"/>
      <sheetName val="THDT"/>
      <sheetName val="THVT"/>
      <sheetName val="THGT"/>
      <sheetName val="DSKH HN"/>
      <sheetName val="NKY "/>
      <sheetName val="DS-TT"/>
      <sheetName val=" HN NHAP"/>
      <sheetName val="KHO HN"/>
      <sheetName val="CNO "/>
      <sheetName val="K243 K98"/>
      <sheetName val="_x000b_255"/>
      <sheetName val="TL kenh Hon Cut"/>
      <sheetName val="Hon Soi"/>
      <sheetName val="99Q3299(REV.0)"/>
      <sheetName val="DG"/>
      <sheetName val="BTH"/>
      <sheetName val="VLQI-2005"/>
      <sheetName val="00000003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+h 10-11"/>
      <sheetName val="{h28-10"/>
      <sheetName val="km341+1077 -km341+!177.61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ၨt 24-11"/>
      <sheetName val="SD12_x0000_(2)"/>
      <sheetName val="D_x0003_TC"/>
      <sheetName val="tde"/>
      <sheetName val="tong"/>
      <sheetName val="Lamson"/>
      <sheetName val="luongson"/>
      <sheetName val="phuoctien"/>
      <sheetName val="phuoc dai"/>
      <sheetName val="phuocthang"/>
      <sheetName val="phuocthanh"/>
      <sheetName val="GDMN.1"/>
      <sheetName val="GDMN.2"/>
      <sheetName val="GDMN.3"/>
      <sheetName val="GDMN.4"/>
      <sheetName val="GDMN.5"/>
      <sheetName val="GDTH.1"/>
      <sheetName val="GDTH.2"/>
      <sheetName val="GDTH.3"/>
      <sheetName val="GDTH.4"/>
      <sheetName val="GDTH.5"/>
      <sheetName val="THCS.1"/>
      <sheetName val="THCS.2"/>
      <sheetName val="THCS.3"/>
      <sheetName val="THCS.4"/>
      <sheetName val="THCS.5"/>
      <sheetName val="THCS.6"/>
      <sheetName val="THPT.1"/>
      <sheetName val="THPT.2"/>
      <sheetName val="THPT.3"/>
      <sheetName val="THPT.4"/>
      <sheetName val="THPT.5"/>
      <sheetName val="THPT.6"/>
      <sheetName val="DH,CD,THCN.1"/>
      <sheetName val="DH,CD,THCN.2"/>
      <sheetName val="DH,CD,THCN.3"/>
      <sheetName val="GDKCQ.1"/>
      <sheetName val="GDKCQ.2"/>
      <sheetName val="TAICHINH"/>
      <sheetName val="ThanhcoSONTAY"/>
      <sheetName val="Thanhco tong hop"/>
      <sheetName val="Truong Ba Trai(xong)"/>
      <sheetName val="QL32Tranh ST"/>
      <sheetName val="NGUYEN VAN TROI Goi3"/>
      <sheetName val="Nut GT D.Anh Troi (xong)"/>
      <sheetName val="B.xung D.DanHoa-ThanhVan(xong)"/>
      <sheetName val="Cai tao ben Tro(xong)"/>
      <sheetName val="Dien Tien phong (Bx)"/>
      <sheetName val="Cong Tan My"/>
      <sheetName val="Tong hop(Chinh)"/>
    </sheetNames>
    <sheetDataSet>
      <sheetData sheetId="0" refreshError="1">
        <row r="1">
          <cell r="A1" t="str">
            <v>PRICE BREAKDOWN FOR ELECTRICAL INSTALLATION WORK</v>
          </cell>
          <cell r="B1" t="str">
            <v xml:space="preserve">  600V CONTROL CA_x0000_LE 12/C 2.0 sq.mm  PVC/PVC</v>
          </cell>
          <cell r="C1">
            <v>-195</v>
          </cell>
          <cell r="D1" t="str">
            <v>M</v>
          </cell>
          <cell r="E1">
            <v>38</v>
          </cell>
          <cell r="F1">
            <v>-7410</v>
          </cell>
          <cell r="G1" t="str">
            <v xml:space="preserve"> </v>
          </cell>
          <cell r="H1">
            <v>0</v>
          </cell>
          <cell r="I1">
            <v>0</v>
          </cell>
          <cell r="J1">
            <v>0</v>
          </cell>
          <cell r="K1" t="str">
            <v xml:space="preserve"> </v>
          </cell>
          <cell r="L1" t="str">
            <v>M+L</v>
          </cell>
          <cell r="M1">
            <v>0</v>
          </cell>
          <cell r="N1">
            <v>0</v>
          </cell>
          <cell r="O1">
            <v>60</v>
          </cell>
          <cell r="P1">
            <v>114600</v>
          </cell>
          <cell r="Q1">
            <v>114600</v>
          </cell>
        </row>
        <row r="2">
          <cell r="B2" t="str">
            <v>??  LNG TERMINAL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 t="str">
            <v xml:space="preserve"> </v>
          </cell>
          <cell r="H2">
            <v>0</v>
          </cell>
          <cell r="I2" t="str">
            <v>CTCI Q. NO. : 99Q3299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 t="str">
            <v>CTCI Q. NO. : 99Q3299</v>
          </cell>
        </row>
        <row r="3">
          <cell r="B3" t="str">
            <v>LOCATION: ?? ?????</v>
          </cell>
        </row>
        <row r="4">
          <cell r="A4">
            <v>0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4.303918780958249E-283</v>
          </cell>
          <cell r="I4">
            <v>4.3039187809582462E-283</v>
          </cell>
          <cell r="J4">
            <v>1.4775881111090027E-309</v>
          </cell>
          <cell r="K4">
            <v>1.4775881091649384E-309</v>
          </cell>
          <cell r="L4">
            <v>1.4775881091649384E-309</v>
          </cell>
          <cell r="M4">
            <v>2.2250743890061491E-308</v>
          </cell>
          <cell r="N4">
            <v>2.2250738585072014E-308</v>
          </cell>
          <cell r="O4">
            <v>3.3156563676248386E-316</v>
          </cell>
          <cell r="P4">
            <v>0</v>
          </cell>
          <cell r="Q4">
            <v>0</v>
          </cell>
        </row>
        <row r="5">
          <cell r="E5" t="str">
            <v xml:space="preserve">                  TO SITE</v>
          </cell>
          <cell r="F5">
            <v>0</v>
          </cell>
          <cell r="G5" t="str">
            <v xml:space="preserve">                  TO SITE</v>
          </cell>
          <cell r="H5">
            <v>0</v>
          </cell>
          <cell r="I5">
            <v>0</v>
          </cell>
          <cell r="J5">
            <v>0</v>
          </cell>
          <cell r="K5" t="str">
            <v xml:space="preserve">                  TO SITE</v>
          </cell>
          <cell r="L5">
            <v>0</v>
          </cell>
          <cell r="M5" t="str">
            <v xml:space="preserve">                  TO SITE</v>
          </cell>
        </row>
        <row r="6">
          <cell r="E6" t="str">
            <v xml:space="preserve"> ON SHORE MAT'L (NET) NT$</v>
          </cell>
          <cell r="F6">
            <v>0</v>
          </cell>
          <cell r="G6" t="str">
            <v xml:space="preserve"> OFF SHORE MAT'L (NET) US$</v>
          </cell>
          <cell r="H6">
            <v>0</v>
          </cell>
          <cell r="I6" t="str">
            <v xml:space="preserve">          LABOR MH (NET) </v>
          </cell>
          <cell r="J6">
            <v>0</v>
          </cell>
          <cell r="K6" t="str">
            <v xml:space="preserve">     ON SHORE MAT'L NT$</v>
          </cell>
          <cell r="L6">
            <v>0</v>
          </cell>
          <cell r="M6" t="str">
            <v xml:space="preserve">   OFF SHORE MAT'L US$</v>
          </cell>
          <cell r="N6">
            <v>0</v>
          </cell>
          <cell r="O6" t="str">
            <v xml:space="preserve">        LABOR PRICE NT$</v>
          </cell>
          <cell r="P6">
            <v>0</v>
          </cell>
          <cell r="Q6" t="str">
            <v>REMARK</v>
          </cell>
        </row>
        <row r="7">
          <cell r="A7" t="str">
            <v>NO.</v>
          </cell>
          <cell r="B7" t="str">
            <v>DESCRIPTION</v>
          </cell>
          <cell r="C7" t="str">
            <v>Q'TY</v>
          </cell>
          <cell r="D7" t="str">
            <v>UNIT</v>
          </cell>
          <cell r="E7" t="str">
            <v>U/P</v>
          </cell>
          <cell r="F7" t="str">
            <v>TOTAL</v>
          </cell>
          <cell r="G7" t="str">
            <v>U/P</v>
          </cell>
          <cell r="H7" t="str">
            <v>TOTAL</v>
          </cell>
          <cell r="I7" t="str">
            <v>U/P</v>
          </cell>
          <cell r="J7" t="str">
            <v>TOTAL</v>
          </cell>
          <cell r="K7" t="str">
            <v>U/P</v>
          </cell>
          <cell r="L7" t="str">
            <v>TOTAL</v>
          </cell>
          <cell r="M7" t="str">
            <v>U/P</v>
          </cell>
          <cell r="N7" t="str">
            <v>TOTAL</v>
          </cell>
          <cell r="O7" t="str">
            <v>U/P</v>
          </cell>
          <cell r="P7" t="str">
            <v>TOTAL</v>
          </cell>
        </row>
        <row r="8">
          <cell r="J8">
            <v>238</v>
          </cell>
        </row>
        <row r="9">
          <cell r="A9" t="str">
            <v>ALT-1</v>
          </cell>
          <cell r="B9" t="str">
            <v xml:space="preserve">         PRICE SUMMARY</v>
          </cell>
        </row>
        <row r="11">
          <cell r="A11" t="str">
            <v xml:space="preserve">  A.</v>
          </cell>
          <cell r="B11" t="str">
            <v xml:space="preserve"> POWER EQUIPMENT </v>
          </cell>
          <cell r="C11">
            <v>1</v>
          </cell>
          <cell r="D11" t="str">
            <v>LOT</v>
          </cell>
          <cell r="E11">
            <v>138612100</v>
          </cell>
          <cell r="F11">
            <v>138612100</v>
          </cell>
          <cell r="G11">
            <v>0</v>
          </cell>
          <cell r="H11">
            <v>0</v>
          </cell>
          <cell r="I11">
            <v>13764</v>
          </cell>
          <cell r="J11">
            <v>13764</v>
          </cell>
          <cell r="K11">
            <v>138612100</v>
          </cell>
          <cell r="L11">
            <v>138612100</v>
          </cell>
          <cell r="M11">
            <v>0</v>
          </cell>
          <cell r="N11">
            <v>0</v>
          </cell>
          <cell r="O11">
            <v>6155030</v>
          </cell>
          <cell r="P11">
            <v>6155030</v>
          </cell>
        </row>
        <row r="12"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 xml:space="preserve">  B.</v>
          </cell>
          <cell r="B13" t="str">
            <v xml:space="preserve"> POWER DISTRIBUTION SYSTEM</v>
          </cell>
          <cell r="C13">
            <v>130730</v>
          </cell>
          <cell r="D13" t="str">
            <v>M</v>
          </cell>
          <cell r="E13">
            <v>178.00177465004208</v>
          </cell>
          <cell r="F13">
            <v>23270172</v>
          </cell>
          <cell r="G13">
            <v>0</v>
          </cell>
          <cell r="H13">
            <v>0</v>
          </cell>
          <cell r="I13">
            <v>0.25310181289681022</v>
          </cell>
          <cell r="J13">
            <v>33088</v>
          </cell>
          <cell r="K13">
            <v>178.00177465004208</v>
          </cell>
          <cell r="L13">
            <v>23270172</v>
          </cell>
          <cell r="M13">
            <v>0</v>
          </cell>
          <cell r="N13">
            <v>0</v>
          </cell>
          <cell r="O13">
            <v>70.851243019964812</v>
          </cell>
          <cell r="P13">
            <v>9262383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 xml:space="preserve">  C.</v>
          </cell>
          <cell r="B15" t="str">
            <v xml:space="preserve"> LIGHTING SYSTEM</v>
          </cell>
          <cell r="C15">
            <v>508</v>
          </cell>
          <cell r="D15" t="str">
            <v>SET</v>
          </cell>
          <cell r="E15">
            <v>18871.641732283464</v>
          </cell>
          <cell r="F15">
            <v>9586794</v>
          </cell>
          <cell r="G15">
            <v>0</v>
          </cell>
          <cell r="H15">
            <v>0</v>
          </cell>
          <cell r="I15">
            <v>28.084645669291337</v>
          </cell>
          <cell r="J15">
            <v>14267</v>
          </cell>
          <cell r="K15">
            <v>18871.641732283464</v>
          </cell>
          <cell r="L15">
            <v>9586794</v>
          </cell>
          <cell r="M15">
            <v>0</v>
          </cell>
          <cell r="N15">
            <v>0</v>
          </cell>
          <cell r="O15">
            <v>8470.6830708661419</v>
          </cell>
          <cell r="P15">
            <v>4303107</v>
          </cell>
        </row>
        <row r="16">
          <cell r="A16" t="str">
            <v>A.8.1</v>
          </cell>
          <cell r="B16" t="str">
            <v>SELF-STANDING POWER PANEL, 480V, 65KA</v>
          </cell>
          <cell r="C16">
            <v>3.90625E-3</v>
          </cell>
          <cell r="D16" t="str">
            <v>SET</v>
          </cell>
          <cell r="E16">
            <v>120000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 xml:space="preserve">  D.</v>
          </cell>
          <cell r="B17" t="str">
            <v xml:space="preserve"> GROUNDING &amp; LIGHTNING PROTECTION SYSTEM</v>
          </cell>
          <cell r="C17">
            <v>8620</v>
          </cell>
          <cell r="D17" t="str">
            <v>M</v>
          </cell>
          <cell r="E17">
            <v>104.6885150812065</v>
          </cell>
          <cell r="F17">
            <v>902415</v>
          </cell>
          <cell r="G17">
            <v>0</v>
          </cell>
          <cell r="H17">
            <v>0</v>
          </cell>
          <cell r="I17">
            <v>0.40336426914153134</v>
          </cell>
          <cell r="J17">
            <v>3477</v>
          </cell>
          <cell r="K17">
            <v>104.6885150812065</v>
          </cell>
          <cell r="L17">
            <v>902415</v>
          </cell>
          <cell r="M17">
            <v>0</v>
          </cell>
          <cell r="N17">
            <v>0</v>
          </cell>
          <cell r="O17">
            <v>146.95568445475638</v>
          </cell>
          <cell r="P17">
            <v>1266758</v>
          </cell>
        </row>
        <row r="18">
          <cell r="B18" t="str">
            <v>480/240V, 20KVA</v>
          </cell>
          <cell r="C18">
            <v>6</v>
          </cell>
          <cell r="D18" t="str">
            <v>SET</v>
          </cell>
          <cell r="E18">
            <v>30000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 xml:space="preserve">  E.</v>
          </cell>
          <cell r="B19" t="str">
            <v xml:space="preserve"> TELEPHONE SYSTEM</v>
          </cell>
          <cell r="C19">
            <v>2250</v>
          </cell>
          <cell r="D19" t="str">
            <v>M</v>
          </cell>
          <cell r="E19">
            <v>219.19555555555556</v>
          </cell>
          <cell r="F19">
            <v>493190</v>
          </cell>
          <cell r="G19">
            <v>0</v>
          </cell>
          <cell r="H19">
            <v>0</v>
          </cell>
          <cell r="I19">
            <v>0.20088888888888889</v>
          </cell>
          <cell r="J19">
            <v>452</v>
          </cell>
          <cell r="K19">
            <v>219.19555555555556</v>
          </cell>
          <cell r="L19">
            <v>493190</v>
          </cell>
          <cell r="M19">
            <v>0</v>
          </cell>
          <cell r="N19">
            <v>0</v>
          </cell>
          <cell r="O19">
            <v>56.222222222222221</v>
          </cell>
          <cell r="P19">
            <v>126500</v>
          </cell>
        </row>
        <row r="20">
          <cell r="B20" t="str">
            <v>5S</v>
          </cell>
          <cell r="C20">
            <v>3.5</v>
          </cell>
          <cell r="D20">
            <v>2.11</v>
          </cell>
          <cell r="E20">
            <v>1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 xml:space="preserve">  F.</v>
          </cell>
          <cell r="B21" t="str">
            <v xml:space="preserve"> PAGE/INTERCOMMUNICATION SYSTEM</v>
          </cell>
          <cell r="C21">
            <v>15</v>
          </cell>
          <cell r="D21" t="str">
            <v>SET</v>
          </cell>
          <cell r="E21">
            <v>67271.8</v>
          </cell>
          <cell r="F21">
            <v>1009077</v>
          </cell>
          <cell r="G21">
            <v>0</v>
          </cell>
          <cell r="H21">
            <v>0</v>
          </cell>
          <cell r="I21">
            <v>87.266666666666666</v>
          </cell>
          <cell r="J21">
            <v>1309</v>
          </cell>
          <cell r="K21">
            <v>67271.8</v>
          </cell>
          <cell r="L21">
            <v>1009077</v>
          </cell>
          <cell r="M21">
            <v>0</v>
          </cell>
          <cell r="N21">
            <v>0</v>
          </cell>
          <cell r="O21">
            <v>24435.333333333332</v>
          </cell>
          <cell r="P21">
            <v>366530</v>
          </cell>
        </row>
        <row r="22"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 t="str">
            <v xml:space="preserve">  G.</v>
          </cell>
          <cell r="B23" t="str">
            <v xml:space="preserve"> CCTV SYSTEM</v>
          </cell>
          <cell r="C23">
            <v>6</v>
          </cell>
          <cell r="D23" t="str">
            <v>SET</v>
          </cell>
          <cell r="E23">
            <v>291143.16666666669</v>
          </cell>
          <cell r="F23">
            <v>1746859</v>
          </cell>
          <cell r="G23">
            <v>0</v>
          </cell>
          <cell r="H23">
            <v>0</v>
          </cell>
          <cell r="I23">
            <v>221</v>
          </cell>
          <cell r="J23">
            <v>1326</v>
          </cell>
          <cell r="K23">
            <v>291143.16666666669</v>
          </cell>
          <cell r="L23">
            <v>1746859</v>
          </cell>
          <cell r="M23">
            <v>0</v>
          </cell>
          <cell r="N23">
            <v>0</v>
          </cell>
          <cell r="O23">
            <v>61933.5</v>
          </cell>
          <cell r="P23">
            <v>371601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 xml:space="preserve">  H.</v>
          </cell>
          <cell r="B25" t="str">
            <v xml:space="preserve"> CATHODIC PROTECTION SYSTEM</v>
          </cell>
          <cell r="C25">
            <v>60</v>
          </cell>
          <cell r="D25" t="str">
            <v>PC</v>
          </cell>
          <cell r="E25">
            <v>12445.316666666668</v>
          </cell>
          <cell r="F25">
            <v>746719</v>
          </cell>
          <cell r="G25">
            <v>0</v>
          </cell>
          <cell r="H25">
            <v>0</v>
          </cell>
          <cell r="I25">
            <v>17.083333333333332</v>
          </cell>
          <cell r="J25">
            <v>1025</v>
          </cell>
          <cell r="K25">
            <v>12445.316666666668</v>
          </cell>
          <cell r="L25">
            <v>746719</v>
          </cell>
          <cell r="M25">
            <v>0</v>
          </cell>
          <cell r="N25">
            <v>0</v>
          </cell>
          <cell r="O25">
            <v>6387.1</v>
          </cell>
          <cell r="P25">
            <v>383226</v>
          </cell>
        </row>
        <row r="26">
          <cell r="B26">
            <v>383226</v>
          </cell>
          <cell r="I26">
            <v>0.15</v>
          </cell>
          <cell r="J26">
            <v>0</v>
          </cell>
          <cell r="K26">
            <v>0.15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2</v>
          </cell>
          <cell r="Q26">
            <v>0</v>
          </cell>
        </row>
        <row r="27">
          <cell r="A27" t="str">
            <v xml:space="preserve">  I.</v>
          </cell>
          <cell r="B27" t="str">
            <v>APS SYSTEM</v>
          </cell>
          <cell r="C27">
            <v>60</v>
          </cell>
          <cell r="D27" t="str">
            <v>SET</v>
          </cell>
          <cell r="E27">
            <v>260365.88333333333</v>
          </cell>
          <cell r="F27">
            <v>15621953</v>
          </cell>
          <cell r="G27">
            <v>0</v>
          </cell>
          <cell r="H27">
            <v>0</v>
          </cell>
          <cell r="I27">
            <v>227.13333333333333</v>
          </cell>
          <cell r="J27">
            <v>13628</v>
          </cell>
          <cell r="K27">
            <v>260365.88333333333</v>
          </cell>
          <cell r="L27">
            <v>15621953</v>
          </cell>
          <cell r="M27">
            <v>0</v>
          </cell>
          <cell r="N27">
            <v>0</v>
          </cell>
          <cell r="O27">
            <v>63605.433333333334</v>
          </cell>
          <cell r="P27">
            <v>3816326</v>
          </cell>
          <cell r="Q27">
            <v>0</v>
          </cell>
        </row>
        <row r="28">
          <cell r="A28">
            <v>23</v>
          </cell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F28">
            <v>0</v>
          </cell>
          <cell r="G28">
            <v>0</v>
          </cell>
          <cell r="H28">
            <v>0</v>
          </cell>
          <cell r="I28">
            <v>0.3</v>
          </cell>
          <cell r="J28">
            <v>0</v>
          </cell>
          <cell r="K28">
            <v>0.3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3</v>
          </cell>
          <cell r="Q28">
            <v>0</v>
          </cell>
        </row>
        <row r="29">
          <cell r="A29" t="str">
            <v xml:space="preserve">  J.</v>
          </cell>
          <cell r="B29" t="str">
            <v>U/G CONDUIT BANK</v>
          </cell>
          <cell r="C29">
            <v>2850</v>
          </cell>
          <cell r="D29" t="str">
            <v>M3</v>
          </cell>
          <cell r="E29">
            <v>2070.4561403508774</v>
          </cell>
          <cell r="F29">
            <v>5900800</v>
          </cell>
          <cell r="G29">
            <v>0</v>
          </cell>
          <cell r="H29">
            <v>0</v>
          </cell>
          <cell r="I29">
            <v>9.5898245614035087</v>
          </cell>
          <cell r="J29">
            <v>27331</v>
          </cell>
          <cell r="K29">
            <v>2070.4561403508774</v>
          </cell>
          <cell r="L29">
            <v>5900800</v>
          </cell>
          <cell r="M29">
            <v>0</v>
          </cell>
          <cell r="N29">
            <v>0</v>
          </cell>
          <cell r="O29">
            <v>7703.0175438596489</v>
          </cell>
          <cell r="P29">
            <v>21953600</v>
          </cell>
          <cell r="Q29">
            <v>0</v>
          </cell>
        </row>
        <row r="30">
          <cell r="A30">
            <v>25</v>
          </cell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F30">
            <v>0</v>
          </cell>
          <cell r="G30">
            <v>0</v>
          </cell>
          <cell r="H30">
            <v>0</v>
          </cell>
          <cell r="I30">
            <v>0.3</v>
          </cell>
          <cell r="J30">
            <v>0</v>
          </cell>
          <cell r="K30">
            <v>0.3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4</v>
          </cell>
          <cell r="Q30">
            <v>0</v>
          </cell>
        </row>
        <row r="31">
          <cell r="A31">
            <v>26</v>
          </cell>
          <cell r="B31" t="str">
            <v>5S</v>
          </cell>
          <cell r="C31">
            <v>6</v>
          </cell>
          <cell r="D31">
            <v>2.77</v>
          </cell>
          <cell r="E31">
            <v>1.7652958621831609E-284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 t="str">
            <v>M+L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A32">
            <v>27</v>
          </cell>
          <cell r="B32" t="str">
            <v>TOTAL (ALT-1)</v>
          </cell>
          <cell r="C32">
            <v>0</v>
          </cell>
          <cell r="D32">
            <v>0</v>
          </cell>
          <cell r="E32">
            <v>0</v>
          </cell>
          <cell r="F32">
            <v>197890079</v>
          </cell>
          <cell r="G32">
            <v>0</v>
          </cell>
          <cell r="H32">
            <v>0</v>
          </cell>
          <cell r="I32">
            <v>0</v>
          </cell>
          <cell r="J32">
            <v>109667</v>
          </cell>
          <cell r="K32">
            <v>0</v>
          </cell>
          <cell r="L32">
            <v>197890079</v>
          </cell>
          <cell r="M32">
            <v>0</v>
          </cell>
          <cell r="N32">
            <v>0</v>
          </cell>
          <cell r="O32">
            <v>0</v>
          </cell>
          <cell r="P32">
            <v>48005061</v>
          </cell>
          <cell r="Q32">
            <v>109667</v>
          </cell>
        </row>
        <row r="33">
          <cell r="A33">
            <v>28</v>
          </cell>
          <cell r="B33">
            <v>42</v>
          </cell>
          <cell r="C33">
            <v>42</v>
          </cell>
          <cell r="D33">
            <v>42</v>
          </cell>
          <cell r="E33" t="str">
            <v xml:space="preserve"> 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A34" t="str">
            <v>OTHER</v>
          </cell>
          <cell r="B34" t="str">
            <v xml:space="preserve"> CATHODIC PROTECTION SYSTEM  FOR TRUNK LINE</v>
          </cell>
          <cell r="C34">
            <v>1</v>
          </cell>
          <cell r="D34" t="str">
            <v>LOT</v>
          </cell>
          <cell r="E34">
            <v>0</v>
          </cell>
          <cell r="F34">
            <v>4357694</v>
          </cell>
          <cell r="G34">
            <v>0</v>
          </cell>
          <cell r="H34">
            <v>0</v>
          </cell>
          <cell r="I34">
            <v>0</v>
          </cell>
          <cell r="J34">
            <v>6089</v>
          </cell>
          <cell r="K34">
            <v>0</v>
          </cell>
          <cell r="L34">
            <v>4357694</v>
          </cell>
          <cell r="M34">
            <v>0</v>
          </cell>
          <cell r="N34">
            <v>0</v>
          </cell>
          <cell r="O34">
            <v>0</v>
          </cell>
          <cell r="P34">
            <v>2372268</v>
          </cell>
          <cell r="Q34">
            <v>6089</v>
          </cell>
        </row>
        <row r="35">
          <cell r="A35">
            <v>30</v>
          </cell>
          <cell r="B35">
            <v>46</v>
          </cell>
          <cell r="C35">
            <v>350</v>
          </cell>
          <cell r="D35" t="str">
            <v>M</v>
          </cell>
          <cell r="E35" t="str">
            <v xml:space="preserve"> 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410000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A36">
            <v>31</v>
          </cell>
          <cell r="B36" t="str">
            <v xml:space="preserve">MATERIAL PRICE ???? </v>
          </cell>
          <cell r="C36">
            <v>508</v>
          </cell>
          <cell r="D36" t="str">
            <v>SET</v>
          </cell>
          <cell r="E36" t="str">
            <v xml:space="preserve"> 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A37">
            <v>32</v>
          </cell>
          <cell r="B37" t="str">
            <v xml:space="preserve">CAPACITOR </v>
          </cell>
          <cell r="C37">
            <v>0</v>
          </cell>
          <cell r="D37" t="str">
            <v>KVA</v>
          </cell>
          <cell r="E37" t="str">
            <v xml:space="preserve"> 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33</v>
          </cell>
          <cell r="B38" t="str">
            <v>CABLE &amp; WIRE FOR POWER SYSTEM</v>
          </cell>
          <cell r="C38">
            <v>130730</v>
          </cell>
          <cell r="D38" t="str">
            <v>M</v>
          </cell>
          <cell r="E38" t="str">
            <v xml:space="preserve"> 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A39">
            <v>34</v>
          </cell>
          <cell r="B39" t="str">
            <v>LIGHTING FIXTURE</v>
          </cell>
          <cell r="C39">
            <v>508</v>
          </cell>
          <cell r="D39" t="str">
            <v>SET</v>
          </cell>
          <cell r="E39" t="str">
            <v xml:space="preserve"> 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A40">
            <v>35</v>
          </cell>
          <cell r="B40">
            <v>64</v>
          </cell>
          <cell r="C40">
            <v>64</v>
          </cell>
          <cell r="D40">
            <v>64</v>
          </cell>
          <cell r="E40" t="str">
            <v xml:space="preserve"> 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A41">
            <v>36</v>
          </cell>
          <cell r="B41" t="str">
            <v>LABOR PRICE ????</v>
          </cell>
          <cell r="C41">
            <v>36</v>
          </cell>
          <cell r="D41">
            <v>36</v>
          </cell>
          <cell r="E41" t="str">
            <v xml:space="preserve"> 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A42">
            <v>37</v>
          </cell>
          <cell r="B42" t="str">
            <v xml:space="preserve">CAPACITOR </v>
          </cell>
          <cell r="C42">
            <v>0</v>
          </cell>
          <cell r="D42" t="str">
            <v>KVA</v>
          </cell>
          <cell r="E42" t="str">
            <v xml:space="preserve"> 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A43">
            <v>38</v>
          </cell>
          <cell r="B43" t="str">
            <v>CABLE &amp; WIRE FOR POWER SYSTEM</v>
          </cell>
          <cell r="C43">
            <v>130730</v>
          </cell>
          <cell r="D43" t="str">
            <v>M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0.73359596114128356</v>
          </cell>
          <cell r="J43">
            <v>95903</v>
          </cell>
          <cell r="K43">
            <v>95903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A44" t="str">
            <v>A.3.2</v>
          </cell>
          <cell r="B44" t="str">
            <v>LIGHTING FIXTURE</v>
          </cell>
          <cell r="C44">
            <v>508</v>
          </cell>
          <cell r="D44" t="str">
            <v>SET</v>
          </cell>
          <cell r="E44">
            <v>500000</v>
          </cell>
          <cell r="F44">
            <v>5000000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A45" t="str">
            <v>AVE.</v>
          </cell>
          <cell r="B45" t="str">
            <v xml:space="preserve"> 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A46" t="str">
            <v>ALT-2</v>
          </cell>
          <cell r="B46">
            <v>0</v>
          </cell>
          <cell r="C46" t="str">
            <v xml:space="preserve"> </v>
          </cell>
          <cell r="D46" t="str">
            <v xml:space="preserve"> 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</v>
          </cell>
          <cell r="B47" t="str">
            <v xml:space="preserve">  6.9KV GCS ,  NEMA CLASS E2 , MCC PANEL</v>
          </cell>
          <cell r="C47">
            <v>-1</v>
          </cell>
          <cell r="D47" t="str">
            <v>PNL</v>
          </cell>
          <cell r="E47">
            <v>500000</v>
          </cell>
          <cell r="F47">
            <v>-500000</v>
          </cell>
          <cell r="G47">
            <v>0</v>
          </cell>
          <cell r="H47">
            <v>0</v>
          </cell>
          <cell r="I47">
            <v>20</v>
          </cell>
          <cell r="J47">
            <v>-20</v>
          </cell>
          <cell r="K47">
            <v>500000</v>
          </cell>
          <cell r="L47">
            <v>-500000</v>
          </cell>
          <cell r="M47">
            <v>0</v>
          </cell>
          <cell r="N47">
            <v>0</v>
          </cell>
          <cell r="O47">
            <v>5600</v>
          </cell>
          <cell r="P47">
            <v>-5600</v>
          </cell>
          <cell r="Q47">
            <v>0</v>
          </cell>
        </row>
        <row r="48">
          <cell r="A48">
            <v>2</v>
          </cell>
          <cell r="B48" t="str">
            <v xml:space="preserve">  600V POWER CABLE 3/C 5.5 sq.mm  XLPE/PVC</v>
          </cell>
          <cell r="C48">
            <v>-195</v>
          </cell>
          <cell r="D48" t="str">
            <v>M</v>
          </cell>
          <cell r="E48">
            <v>20</v>
          </cell>
          <cell r="F48">
            <v>-3900</v>
          </cell>
          <cell r="G48">
            <v>0</v>
          </cell>
          <cell r="H48">
            <v>0</v>
          </cell>
          <cell r="I48">
            <v>0.1</v>
          </cell>
          <cell r="J48">
            <v>-20</v>
          </cell>
          <cell r="K48">
            <v>20</v>
          </cell>
          <cell r="L48">
            <v>-3900</v>
          </cell>
          <cell r="M48">
            <v>0</v>
          </cell>
          <cell r="N48">
            <v>0</v>
          </cell>
          <cell r="O48">
            <v>28</v>
          </cell>
          <cell r="P48">
            <v>-5460</v>
          </cell>
          <cell r="Q48">
            <v>0</v>
          </cell>
        </row>
        <row r="49">
          <cell r="A49">
            <v>3</v>
          </cell>
          <cell r="B49" t="str">
            <v xml:space="preserve">  600V CONTROL CABLE 12/C 2.0 sq.mm  PVC/PVC</v>
          </cell>
          <cell r="C49">
            <v>-195</v>
          </cell>
          <cell r="D49" t="str">
            <v>M</v>
          </cell>
          <cell r="E49">
            <v>38</v>
          </cell>
          <cell r="F49">
            <v>-7410</v>
          </cell>
          <cell r="G49">
            <v>0</v>
          </cell>
          <cell r="H49">
            <v>0</v>
          </cell>
          <cell r="I49">
            <v>0.13800000000000001</v>
          </cell>
          <cell r="J49">
            <v>-27</v>
          </cell>
          <cell r="K49">
            <v>38</v>
          </cell>
          <cell r="L49">
            <v>-7410</v>
          </cell>
          <cell r="M49">
            <v>0</v>
          </cell>
          <cell r="N49">
            <v>0</v>
          </cell>
          <cell r="O49">
            <v>39</v>
          </cell>
          <cell r="P49">
            <v>-7605</v>
          </cell>
          <cell r="Q49">
            <v>0</v>
          </cell>
        </row>
        <row r="50">
          <cell r="A50">
            <v>4</v>
          </cell>
          <cell r="B50" t="str">
            <v xml:space="preserve">  8KV POWER CABLE 3/C  38 sq.mm  XLPE/PVC</v>
          </cell>
          <cell r="C50">
            <v>-580</v>
          </cell>
          <cell r="D50" t="str">
            <v>M</v>
          </cell>
          <cell r="E50">
            <v>268</v>
          </cell>
          <cell r="F50">
            <v>-155440</v>
          </cell>
          <cell r="G50">
            <v>0</v>
          </cell>
          <cell r="H50">
            <v>0</v>
          </cell>
          <cell r="I50">
            <v>0.32100000000000001</v>
          </cell>
          <cell r="J50">
            <v>-186</v>
          </cell>
          <cell r="K50">
            <v>268</v>
          </cell>
          <cell r="L50">
            <v>-155440</v>
          </cell>
          <cell r="M50">
            <v>0</v>
          </cell>
          <cell r="N50">
            <v>0</v>
          </cell>
          <cell r="O50">
            <v>90</v>
          </cell>
          <cell r="P50">
            <v>-52200</v>
          </cell>
          <cell r="Q50">
            <v>0</v>
          </cell>
        </row>
        <row r="51">
          <cell r="A51">
            <v>5</v>
          </cell>
          <cell r="B51" t="str">
            <v xml:space="preserve">  8KV POWER CABLE 3/C  60 sq.mm  XLPE/PVC</v>
          </cell>
          <cell r="C51">
            <v>390</v>
          </cell>
          <cell r="D51" t="str">
            <v>M</v>
          </cell>
          <cell r="E51">
            <v>367</v>
          </cell>
          <cell r="F51">
            <v>143130</v>
          </cell>
          <cell r="G51">
            <v>0</v>
          </cell>
          <cell r="H51">
            <v>0</v>
          </cell>
          <cell r="I51">
            <v>0.38800000000000001</v>
          </cell>
          <cell r="J51">
            <v>151</v>
          </cell>
          <cell r="K51">
            <v>367</v>
          </cell>
          <cell r="L51">
            <v>143130</v>
          </cell>
          <cell r="M51">
            <v>0</v>
          </cell>
          <cell r="N51">
            <v>0</v>
          </cell>
          <cell r="O51">
            <v>109</v>
          </cell>
          <cell r="P51">
            <v>42510</v>
          </cell>
          <cell r="Q51">
            <v>0</v>
          </cell>
        </row>
        <row r="52">
          <cell r="A52">
            <v>6</v>
          </cell>
          <cell r="B52" t="str">
            <v xml:space="preserve"> PVC CONDUIT, THICK WALL, CNS1302 SCH. B , 2"</v>
          </cell>
          <cell r="C52">
            <v>-390</v>
          </cell>
          <cell r="D52" t="str">
            <v>M</v>
          </cell>
          <cell r="E52">
            <v>38</v>
          </cell>
          <cell r="F52">
            <v>-14820</v>
          </cell>
          <cell r="G52">
            <v>0</v>
          </cell>
          <cell r="H52">
            <v>0</v>
          </cell>
          <cell r="I52">
            <v>0.3</v>
          </cell>
          <cell r="J52">
            <v>-117</v>
          </cell>
          <cell r="K52">
            <v>38</v>
          </cell>
          <cell r="L52">
            <v>-14820</v>
          </cell>
          <cell r="M52">
            <v>0</v>
          </cell>
          <cell r="N52">
            <v>0</v>
          </cell>
          <cell r="O52">
            <v>84</v>
          </cell>
          <cell r="P52">
            <v>-32760</v>
          </cell>
          <cell r="Q52">
            <v>0</v>
          </cell>
        </row>
        <row r="53">
          <cell r="A53">
            <v>7</v>
          </cell>
          <cell r="B53" t="str">
            <v xml:space="preserve"> MISCELLANEOUS </v>
          </cell>
          <cell r="C53">
            <v>1</v>
          </cell>
          <cell r="D53" t="str">
            <v>LOT</v>
          </cell>
          <cell r="E53">
            <v>-708.6</v>
          </cell>
          <cell r="F53">
            <v>-709</v>
          </cell>
          <cell r="G53">
            <v>0</v>
          </cell>
          <cell r="H53">
            <v>0</v>
          </cell>
          <cell r="I53">
            <v>-2.46</v>
          </cell>
          <cell r="J53">
            <v>-2</v>
          </cell>
          <cell r="K53">
            <v>-709</v>
          </cell>
          <cell r="L53">
            <v>-709</v>
          </cell>
          <cell r="M53">
            <v>0</v>
          </cell>
          <cell r="N53">
            <v>0</v>
          </cell>
          <cell r="O53">
            <v>-689</v>
          </cell>
          <cell r="P53">
            <v>-689</v>
          </cell>
        </row>
        <row r="54">
          <cell r="B54" t="str">
            <v>SUB-TOTAL : (ALT-1)</v>
          </cell>
          <cell r="C54">
            <v>0</v>
          </cell>
          <cell r="D54">
            <v>0</v>
          </cell>
          <cell r="E54">
            <v>0</v>
          </cell>
          <cell r="F54">
            <v>-539149</v>
          </cell>
          <cell r="G54">
            <v>0</v>
          </cell>
          <cell r="H54">
            <v>0</v>
          </cell>
          <cell r="I54">
            <v>0</v>
          </cell>
          <cell r="J54">
            <v>-221</v>
          </cell>
          <cell r="K54">
            <v>0</v>
          </cell>
          <cell r="L54">
            <v>-539149</v>
          </cell>
          <cell r="M54">
            <v>0</v>
          </cell>
          <cell r="N54">
            <v>0</v>
          </cell>
          <cell r="O54">
            <v>0</v>
          </cell>
          <cell r="P54">
            <v>-61804</v>
          </cell>
          <cell r="Q54">
            <v>-221</v>
          </cell>
        </row>
        <row r="55">
          <cell r="H55">
            <v>0</v>
          </cell>
          <cell r="I55">
            <v>0.31715698242186791</v>
          </cell>
          <cell r="J55">
            <v>98</v>
          </cell>
          <cell r="K55">
            <v>232</v>
          </cell>
          <cell r="L55">
            <v>69600</v>
          </cell>
          <cell r="M55">
            <v>0</v>
          </cell>
          <cell r="N55">
            <v>0</v>
          </cell>
          <cell r="O55">
            <v>91</v>
          </cell>
          <cell r="P55">
            <v>27300</v>
          </cell>
        </row>
        <row r="56">
          <cell r="A56" t="str">
            <v>ALT-3</v>
          </cell>
        </row>
        <row r="57">
          <cell r="A57">
            <v>1</v>
          </cell>
          <cell r="B57" t="str">
            <v xml:space="preserve"> AUTO-TRANSFORMER FOR 6.9KV 8500KW MOTOR STARTER , </v>
          </cell>
          <cell r="C57">
            <v>1</v>
          </cell>
          <cell r="D57" t="str">
            <v>SET</v>
          </cell>
          <cell r="E57">
            <v>484000</v>
          </cell>
          <cell r="F57">
            <v>484000</v>
          </cell>
          <cell r="G57">
            <v>0</v>
          </cell>
          <cell r="H57">
            <v>0</v>
          </cell>
          <cell r="I57">
            <v>20</v>
          </cell>
          <cell r="J57">
            <v>20</v>
          </cell>
          <cell r="K57">
            <v>484000</v>
          </cell>
          <cell r="L57">
            <v>484000</v>
          </cell>
          <cell r="M57">
            <v>0</v>
          </cell>
          <cell r="N57">
            <v>0</v>
          </cell>
          <cell r="O57">
            <v>5600</v>
          </cell>
          <cell r="P57">
            <v>5600</v>
          </cell>
        </row>
        <row r="58">
          <cell r="A58">
            <v>3</v>
          </cell>
          <cell r="B58" t="str">
            <v xml:space="preserve"> TAP 80% , STARTING TIME 60 Sec. (MOTOR PF=0.7 , EFF=0.9)</v>
          </cell>
          <cell r="C58">
            <v>2</v>
          </cell>
          <cell r="D58" t="str">
            <v>P_x000E_L</v>
          </cell>
          <cell r="E58">
            <v>1500000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>
            <v>2</v>
          </cell>
          <cell r="B59" t="str">
            <v xml:space="preserve">  6.9KV VCB 1250A 40KA</v>
          </cell>
          <cell r="C59">
            <v>3</v>
          </cell>
          <cell r="D59" t="str">
            <v>PNL</v>
          </cell>
          <cell r="E59">
            <v>800000</v>
          </cell>
          <cell r="F59">
            <v>2400000</v>
          </cell>
          <cell r="G59">
            <v>0</v>
          </cell>
          <cell r="H59">
            <v>0</v>
          </cell>
          <cell r="I59">
            <v>20</v>
          </cell>
          <cell r="J59">
            <v>60</v>
          </cell>
          <cell r="K59">
            <v>800000</v>
          </cell>
          <cell r="L59">
            <v>2400000</v>
          </cell>
          <cell r="M59">
            <v>0</v>
          </cell>
          <cell r="N59">
            <v>0</v>
          </cell>
          <cell r="O59">
            <v>5600</v>
          </cell>
          <cell r="P59">
            <v>16800</v>
          </cell>
          <cell r="Q59">
            <v>0</v>
          </cell>
        </row>
        <row r="60">
          <cell r="A60">
            <v>3</v>
          </cell>
          <cell r="B60" t="str">
            <v xml:space="preserve">  6.9KV 2000KVA , W/GCS , CAPACIATOR PANEL</v>
          </cell>
          <cell r="C60">
            <v>2</v>
          </cell>
          <cell r="D60" t="str">
            <v>PNL</v>
          </cell>
          <cell r="E60">
            <v>1500000</v>
          </cell>
          <cell r="F60">
            <v>3000000</v>
          </cell>
          <cell r="G60">
            <v>0</v>
          </cell>
          <cell r="H60">
            <v>0</v>
          </cell>
          <cell r="I60">
            <v>30</v>
          </cell>
          <cell r="J60">
            <v>60</v>
          </cell>
          <cell r="K60">
            <v>1500000</v>
          </cell>
          <cell r="L60">
            <v>3000000</v>
          </cell>
          <cell r="M60">
            <v>0</v>
          </cell>
          <cell r="N60">
            <v>0</v>
          </cell>
          <cell r="O60">
            <v>8400</v>
          </cell>
          <cell r="P60">
            <v>16800</v>
          </cell>
        </row>
        <row r="61">
          <cell r="A61">
            <v>4</v>
          </cell>
          <cell r="B61" t="str">
            <v xml:space="preserve">  600V POWER CABLE 3/C 5.5 sq.mm  XLPE/PVC</v>
          </cell>
          <cell r="C61">
            <v>200</v>
          </cell>
          <cell r="D61" t="str">
            <v>M</v>
          </cell>
          <cell r="E61">
            <v>20</v>
          </cell>
          <cell r="F61">
            <v>4000</v>
          </cell>
          <cell r="G61">
            <v>0</v>
          </cell>
          <cell r="H61">
            <v>0</v>
          </cell>
          <cell r="I61">
            <v>0.1</v>
          </cell>
          <cell r="J61">
            <v>20</v>
          </cell>
          <cell r="K61">
            <v>20</v>
          </cell>
          <cell r="L61">
            <v>4000</v>
          </cell>
          <cell r="M61">
            <v>0</v>
          </cell>
          <cell r="N61">
            <v>0</v>
          </cell>
          <cell r="O61">
            <v>28</v>
          </cell>
          <cell r="P61">
            <v>5600</v>
          </cell>
          <cell r="Q61">
            <v>0</v>
          </cell>
        </row>
        <row r="62">
          <cell r="A62">
            <v>5</v>
          </cell>
          <cell r="B62" t="str">
            <v xml:space="preserve">  600V POWER CABLE 3/C 22sq.mm  XLPE/PVC</v>
          </cell>
          <cell r="C62">
            <v>600</v>
          </cell>
          <cell r="D62" t="str">
            <v>M</v>
          </cell>
          <cell r="E62">
            <v>70</v>
          </cell>
          <cell r="F62">
            <v>42000</v>
          </cell>
          <cell r="G62">
            <v>0</v>
          </cell>
          <cell r="H62">
            <v>0</v>
          </cell>
          <cell r="I62">
            <v>0.18099999999999999</v>
          </cell>
          <cell r="J62">
            <v>109</v>
          </cell>
          <cell r="K62">
            <v>70</v>
          </cell>
          <cell r="L62">
            <v>42000</v>
          </cell>
          <cell r="M62">
            <v>0</v>
          </cell>
          <cell r="N62">
            <v>0</v>
          </cell>
          <cell r="O62">
            <v>51</v>
          </cell>
          <cell r="P62">
            <v>30600</v>
          </cell>
          <cell r="Q62">
            <v>0</v>
          </cell>
        </row>
        <row r="63">
          <cell r="A63">
            <v>6</v>
          </cell>
          <cell r="B63" t="str">
            <v xml:space="preserve">  600V CONTROL CABLE 7/C 2.1 sq.mm  PVC/PVC</v>
          </cell>
          <cell r="C63">
            <v>600</v>
          </cell>
          <cell r="D63" t="str">
            <v>M</v>
          </cell>
          <cell r="E63">
            <v>24</v>
          </cell>
          <cell r="F63">
            <v>14400</v>
          </cell>
          <cell r="G63">
            <v>0</v>
          </cell>
          <cell r="H63">
            <v>0</v>
          </cell>
          <cell r="I63">
            <v>0.105</v>
          </cell>
          <cell r="J63">
            <v>63</v>
          </cell>
          <cell r="K63">
            <v>24</v>
          </cell>
          <cell r="L63">
            <v>14400</v>
          </cell>
          <cell r="M63">
            <v>0</v>
          </cell>
          <cell r="N63">
            <v>0</v>
          </cell>
          <cell r="O63">
            <v>29</v>
          </cell>
          <cell r="P63">
            <v>17400</v>
          </cell>
          <cell r="Q63">
            <v>0</v>
          </cell>
        </row>
        <row r="64">
          <cell r="A64">
            <v>7</v>
          </cell>
          <cell r="B64" t="str">
            <v xml:space="preserve">  600V CONTROL CABLE 12/C 2.0 sq.mm  PVC/PVC</v>
          </cell>
          <cell r="C64">
            <v>200</v>
          </cell>
          <cell r="D64" t="str">
            <v>M</v>
          </cell>
          <cell r="E64">
            <v>38</v>
          </cell>
          <cell r="F64">
            <v>7600</v>
          </cell>
          <cell r="G64">
            <v>0</v>
          </cell>
          <cell r="H64">
            <v>0</v>
          </cell>
          <cell r="I64">
            <v>0.13800000000000001</v>
          </cell>
          <cell r="J64">
            <v>28</v>
          </cell>
          <cell r="K64">
            <v>38</v>
          </cell>
          <cell r="L64">
            <v>7600</v>
          </cell>
          <cell r="M64">
            <v>0</v>
          </cell>
          <cell r="N64">
            <v>0</v>
          </cell>
          <cell r="O64">
            <v>39</v>
          </cell>
          <cell r="P64">
            <v>7800</v>
          </cell>
          <cell r="Q64">
            <v>0</v>
          </cell>
        </row>
        <row r="65">
          <cell r="A65">
            <v>8</v>
          </cell>
          <cell r="B65" t="str">
            <v xml:space="preserve">  8KV POWER CABLE 1/C 325 sq.mm XLPE/PVC</v>
          </cell>
          <cell r="C65">
            <v>2500</v>
          </cell>
          <cell r="D65" t="str">
            <v>M</v>
          </cell>
          <cell r="E65">
            <v>375</v>
          </cell>
          <cell r="F65">
            <v>937500</v>
          </cell>
          <cell r="G65">
            <v>0</v>
          </cell>
          <cell r="H65">
            <v>0</v>
          </cell>
          <cell r="I65">
            <v>0.30199999999999999</v>
          </cell>
          <cell r="J65">
            <v>755</v>
          </cell>
          <cell r="K65">
            <v>375</v>
          </cell>
          <cell r="L65">
            <v>937500</v>
          </cell>
          <cell r="M65">
            <v>0</v>
          </cell>
          <cell r="N65">
            <v>0</v>
          </cell>
          <cell r="O65">
            <v>85</v>
          </cell>
          <cell r="P65">
            <v>212500</v>
          </cell>
        </row>
        <row r="66">
          <cell r="A66">
            <v>9</v>
          </cell>
          <cell r="B66" t="str">
            <v xml:space="preserve">  8KV TERMINATION KIT , 1/C 325 sq.mm </v>
          </cell>
          <cell r="C66">
            <v>24</v>
          </cell>
          <cell r="D66" t="str">
            <v>SET</v>
          </cell>
          <cell r="E66">
            <v>2542</v>
          </cell>
          <cell r="F66">
            <v>61008</v>
          </cell>
          <cell r="G66">
            <v>0</v>
          </cell>
          <cell r="H66">
            <v>0</v>
          </cell>
          <cell r="I66">
            <v>5</v>
          </cell>
          <cell r="J66">
            <v>120</v>
          </cell>
          <cell r="K66">
            <v>2542</v>
          </cell>
          <cell r="L66">
            <v>61008</v>
          </cell>
          <cell r="M66">
            <v>0</v>
          </cell>
          <cell r="N66">
            <v>0</v>
          </cell>
          <cell r="O66">
            <v>1400</v>
          </cell>
          <cell r="P66">
            <v>33600</v>
          </cell>
        </row>
        <row r="67">
          <cell r="A67">
            <v>10</v>
          </cell>
          <cell r="B67" t="str">
            <v xml:space="preserve"> PVC CONDUIT, THICK WALL, CNS1302 SCH. B , 2"</v>
          </cell>
          <cell r="C67">
            <v>800</v>
          </cell>
          <cell r="D67" t="str">
            <v>M</v>
          </cell>
          <cell r="E67">
            <v>38</v>
          </cell>
          <cell r="F67">
            <v>30400</v>
          </cell>
          <cell r="G67">
            <v>0</v>
          </cell>
          <cell r="H67">
            <v>0</v>
          </cell>
          <cell r="I67">
            <v>0.3</v>
          </cell>
          <cell r="J67">
            <v>240</v>
          </cell>
          <cell r="K67">
            <v>38</v>
          </cell>
          <cell r="L67">
            <v>30400</v>
          </cell>
          <cell r="M67">
            <v>0</v>
          </cell>
          <cell r="N67">
            <v>0</v>
          </cell>
          <cell r="O67">
            <v>84</v>
          </cell>
          <cell r="P67">
            <v>67200</v>
          </cell>
          <cell r="Q67">
            <v>0</v>
          </cell>
        </row>
        <row r="68">
          <cell r="A68">
            <v>11</v>
          </cell>
          <cell r="B68" t="str">
            <v xml:space="preserve"> PVC CONDUIT, THICK WALL, CNS1302 SCH. B , 6"</v>
          </cell>
          <cell r="C68">
            <v>800</v>
          </cell>
          <cell r="D68" t="str">
            <v>M</v>
          </cell>
          <cell r="E68">
            <v>242</v>
          </cell>
          <cell r="F68">
            <v>193600</v>
          </cell>
          <cell r="G68">
            <v>0</v>
          </cell>
          <cell r="H68">
            <v>0</v>
          </cell>
          <cell r="I68">
            <v>0.68</v>
          </cell>
          <cell r="J68">
            <v>544</v>
          </cell>
          <cell r="K68">
            <v>242</v>
          </cell>
          <cell r="L68">
            <v>193600</v>
          </cell>
          <cell r="M68">
            <v>0</v>
          </cell>
          <cell r="N68">
            <v>0</v>
          </cell>
          <cell r="O68">
            <v>190</v>
          </cell>
          <cell r="P68">
            <v>152000</v>
          </cell>
          <cell r="Q68">
            <v>0</v>
          </cell>
        </row>
        <row r="69">
          <cell r="A69">
            <v>12</v>
          </cell>
          <cell r="B69" t="str">
            <v xml:space="preserve"> EXCAVATION</v>
          </cell>
          <cell r="C69">
            <v>350</v>
          </cell>
          <cell r="D69" t="str">
            <v>M3</v>
          </cell>
          <cell r="E69" t="str">
            <v>M+L</v>
          </cell>
          <cell r="F69" t="str">
            <v>M+L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 t="str">
            <v>M+L</v>
          </cell>
          <cell r="L69" t="str">
            <v>M+L</v>
          </cell>
          <cell r="M69">
            <v>0</v>
          </cell>
          <cell r="N69">
            <v>0</v>
          </cell>
          <cell r="O69">
            <v>60</v>
          </cell>
          <cell r="P69">
            <v>21000</v>
          </cell>
          <cell r="Q69">
            <v>0</v>
          </cell>
        </row>
        <row r="70">
          <cell r="A70">
            <v>13</v>
          </cell>
          <cell r="B70" t="str">
            <v xml:space="preserve"> BACKFILL</v>
          </cell>
          <cell r="C70">
            <v>250</v>
          </cell>
          <cell r="D70" t="str">
            <v>M3</v>
          </cell>
          <cell r="E70" t="str">
            <v>M+L</v>
          </cell>
          <cell r="F70" t="str">
            <v>M+L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 t="str">
            <v>M+L</v>
          </cell>
          <cell r="L70" t="str">
            <v>M+L</v>
          </cell>
          <cell r="M70">
            <v>0</v>
          </cell>
          <cell r="N70">
            <v>0</v>
          </cell>
          <cell r="O70">
            <v>100</v>
          </cell>
          <cell r="P70">
            <v>25000</v>
          </cell>
          <cell r="Q70">
            <v>0</v>
          </cell>
        </row>
        <row r="71">
          <cell r="A71">
            <v>14</v>
          </cell>
          <cell r="B71" t="str">
            <v xml:space="preserve"> CONCRETE FOR DUCT BANK 2000 PSI</v>
          </cell>
          <cell r="C71">
            <v>100</v>
          </cell>
          <cell r="D71" t="str">
            <v>M3</v>
          </cell>
          <cell r="E71" t="str">
            <v>M+L</v>
          </cell>
          <cell r="F71" t="str">
            <v>M+L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 t="str">
            <v>M+L</v>
          </cell>
          <cell r="L71" t="str">
            <v>M+L</v>
          </cell>
          <cell r="M71">
            <v>0</v>
          </cell>
          <cell r="N71">
            <v>0</v>
          </cell>
          <cell r="O71">
            <v>1700</v>
          </cell>
          <cell r="P71">
            <v>170000</v>
          </cell>
          <cell r="Q71">
            <v>0</v>
          </cell>
        </row>
        <row r="72">
          <cell r="A72">
            <v>15</v>
          </cell>
          <cell r="B72" t="str">
            <v xml:space="preserve"> RED COLORED OXIDE</v>
          </cell>
          <cell r="C72">
            <v>900</v>
          </cell>
          <cell r="D72" t="str">
            <v>KG</v>
          </cell>
          <cell r="E72" t="str">
            <v>M+L</v>
          </cell>
          <cell r="F72" t="str">
            <v>M+L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 t="str">
            <v>M+L</v>
          </cell>
          <cell r="L72" t="str">
            <v>M+L</v>
          </cell>
          <cell r="M72">
            <v>0</v>
          </cell>
          <cell r="N72">
            <v>0</v>
          </cell>
          <cell r="O72">
            <v>60</v>
          </cell>
          <cell r="P72">
            <v>54000</v>
          </cell>
          <cell r="Q72">
            <v>0</v>
          </cell>
        </row>
        <row r="73">
          <cell r="A73">
            <v>16</v>
          </cell>
          <cell r="B73" t="str">
            <v xml:space="preserve"> DISPOSAL</v>
          </cell>
          <cell r="C73">
            <v>100</v>
          </cell>
          <cell r="D73" t="str">
            <v>M3</v>
          </cell>
          <cell r="E73" t="str">
            <v>M+L</v>
          </cell>
          <cell r="F73" t="str">
            <v>M+L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 t="str">
            <v>M+L</v>
          </cell>
          <cell r="L73" t="str">
            <v>M+L</v>
          </cell>
          <cell r="M73">
            <v>0</v>
          </cell>
          <cell r="N73">
            <v>0</v>
          </cell>
          <cell r="O73">
            <v>220</v>
          </cell>
          <cell r="P73">
            <v>22000</v>
          </cell>
          <cell r="Q73">
            <v>0</v>
          </cell>
        </row>
        <row r="74">
          <cell r="A74">
            <v>17</v>
          </cell>
          <cell r="B74" t="str">
            <v xml:space="preserve"> FORMWORK</v>
          </cell>
          <cell r="C74">
            <v>300</v>
          </cell>
          <cell r="D74" t="str">
            <v>M2</v>
          </cell>
          <cell r="E74" t="str">
            <v>M+L</v>
          </cell>
          <cell r="F74" t="str">
            <v>M+L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 t="str">
            <v>M+L</v>
          </cell>
          <cell r="L74" t="str">
            <v>M+L</v>
          </cell>
          <cell r="M74">
            <v>0</v>
          </cell>
          <cell r="N74">
            <v>0</v>
          </cell>
          <cell r="O74">
            <v>360</v>
          </cell>
          <cell r="P74">
            <v>108000</v>
          </cell>
          <cell r="Q74">
            <v>0</v>
          </cell>
        </row>
        <row r="75">
          <cell r="A75">
            <v>18</v>
          </cell>
          <cell r="B75" t="str">
            <v xml:space="preserve"> RE-BAR</v>
          </cell>
          <cell r="C75">
            <v>1900</v>
          </cell>
          <cell r="D75" t="str">
            <v>KG</v>
          </cell>
          <cell r="E75" t="str">
            <v>M+L</v>
          </cell>
          <cell r="F75" t="str">
            <v>M+L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M+L</v>
          </cell>
          <cell r="L75" t="str">
            <v>M+L</v>
          </cell>
          <cell r="M75">
            <v>0</v>
          </cell>
          <cell r="N75">
            <v>0</v>
          </cell>
          <cell r="O75">
            <v>16</v>
          </cell>
          <cell r="P75">
            <v>30400</v>
          </cell>
          <cell r="Q75">
            <v>0</v>
          </cell>
        </row>
        <row r="76">
          <cell r="A76">
            <v>19</v>
          </cell>
          <cell r="B76" t="str">
            <v xml:space="preserve"> COMPOND FOR WATER SEALING(IN MH.)</v>
          </cell>
          <cell r="C76">
            <v>125</v>
          </cell>
          <cell r="D76" t="str">
            <v>KG</v>
          </cell>
          <cell r="E76" t="str">
            <v>M+L</v>
          </cell>
          <cell r="F76" t="str">
            <v>M+L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 t="str">
            <v>M+L</v>
          </cell>
          <cell r="L76" t="str">
            <v>M+L</v>
          </cell>
          <cell r="M76">
            <v>0</v>
          </cell>
          <cell r="N76">
            <v>0</v>
          </cell>
          <cell r="O76">
            <v>200</v>
          </cell>
          <cell r="P76">
            <v>25000</v>
          </cell>
          <cell r="Q76">
            <v>0</v>
          </cell>
        </row>
        <row r="77">
          <cell r="A77">
            <v>20</v>
          </cell>
          <cell r="B77" t="str">
            <v xml:space="preserve"> MISCELLANEOUS </v>
          </cell>
          <cell r="C77">
            <v>1</v>
          </cell>
          <cell r="D77" t="str">
            <v>LOT</v>
          </cell>
          <cell r="E77">
            <v>31995.239999999998</v>
          </cell>
          <cell r="F77">
            <v>31995</v>
          </cell>
          <cell r="G77">
            <v>0</v>
          </cell>
          <cell r="H77">
            <v>0</v>
          </cell>
          <cell r="I77">
            <v>32.85</v>
          </cell>
          <cell r="J77">
            <v>33</v>
          </cell>
          <cell r="K77">
            <v>31995</v>
          </cell>
          <cell r="L77">
            <v>31995</v>
          </cell>
          <cell r="M77">
            <v>0</v>
          </cell>
          <cell r="N77">
            <v>0</v>
          </cell>
          <cell r="O77">
            <v>9198</v>
          </cell>
          <cell r="P77">
            <v>9198</v>
          </cell>
        </row>
        <row r="78">
          <cell r="B78" t="str">
            <v>SUB-TOTAL : (ALT-2)</v>
          </cell>
          <cell r="C78">
            <v>0</v>
          </cell>
          <cell r="D78">
            <v>0</v>
          </cell>
          <cell r="E78">
            <v>0</v>
          </cell>
          <cell r="F78">
            <v>7206503</v>
          </cell>
          <cell r="G78">
            <v>0</v>
          </cell>
          <cell r="H78">
            <v>0</v>
          </cell>
          <cell r="I78">
            <v>0</v>
          </cell>
          <cell r="J78">
            <v>2052</v>
          </cell>
          <cell r="K78">
            <v>0</v>
          </cell>
          <cell r="L78">
            <v>7206503</v>
          </cell>
          <cell r="M78">
            <v>0</v>
          </cell>
          <cell r="N78">
            <v>0</v>
          </cell>
          <cell r="O78">
            <v>0</v>
          </cell>
          <cell r="P78">
            <v>1030498</v>
          </cell>
          <cell r="Q78">
            <v>2052</v>
          </cell>
        </row>
        <row r="80">
          <cell r="F80">
            <v>0</v>
          </cell>
        </row>
        <row r="82">
          <cell r="A82" t="str">
            <v xml:space="preserve">  A.</v>
          </cell>
          <cell r="B82" t="str">
            <v xml:space="preserve"> POWER EQUIPMENT </v>
          </cell>
          <cell r="C82" t="str">
            <v xml:space="preserve"> </v>
          </cell>
          <cell r="D82" t="str">
            <v xml:space="preserve"> 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*</v>
          </cell>
          <cell r="B84" t="str">
            <v>DWG. NO. XK11A-0000-01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1.85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 t="str">
            <v>A.1</v>
          </cell>
          <cell r="B85" t="str">
            <v>161KV SWITCHGEAR AREA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</row>
        <row r="86">
          <cell r="A86" t="str">
            <v>A.1.1</v>
          </cell>
          <cell r="B86" t="str">
            <v xml:space="preserve">  161KV SF6 GIS ,1250A 50KA , 2 BAYS ,W/ GCB, DS, ES, MOF, LA, CT…..</v>
          </cell>
          <cell r="C86">
            <v>1</v>
          </cell>
          <cell r="D86" t="str">
            <v>SET</v>
          </cell>
          <cell r="E86">
            <v>50540000</v>
          </cell>
          <cell r="F86">
            <v>50540000</v>
          </cell>
          <cell r="G86">
            <v>0</v>
          </cell>
          <cell r="H86">
            <v>0</v>
          </cell>
          <cell r="I86">
            <v>4038</v>
          </cell>
          <cell r="J86">
            <v>4038</v>
          </cell>
          <cell r="K86">
            <v>50540000</v>
          </cell>
          <cell r="L86">
            <v>50540000</v>
          </cell>
          <cell r="M86">
            <v>0</v>
          </cell>
          <cell r="N86">
            <v>0</v>
          </cell>
          <cell r="O86">
            <v>1620000</v>
          </cell>
          <cell r="P86">
            <v>1620000</v>
          </cell>
        </row>
        <row r="87">
          <cell r="A87" t="str">
            <v>A.1.2</v>
          </cell>
          <cell r="B87" t="str">
            <v xml:space="preserve">  RELAY &amp; CONTROL PANEL, FOR GIS PANEL ,W/CONTROL CABLE &amp; PILOTWIRE RL</v>
          </cell>
          <cell r="C87">
            <v>1</v>
          </cell>
          <cell r="D87" t="str">
            <v>LOT</v>
          </cell>
          <cell r="E87">
            <v>3412700</v>
          </cell>
          <cell r="F87">
            <v>3412700</v>
          </cell>
          <cell r="G87">
            <v>0</v>
          </cell>
          <cell r="H87">
            <v>0</v>
          </cell>
          <cell r="I87">
            <v>500</v>
          </cell>
          <cell r="J87">
            <v>500</v>
          </cell>
          <cell r="K87">
            <v>3412700</v>
          </cell>
          <cell r="L87">
            <v>3412700</v>
          </cell>
          <cell r="M87">
            <v>0</v>
          </cell>
          <cell r="N87">
            <v>0</v>
          </cell>
          <cell r="O87">
            <v>200000</v>
          </cell>
          <cell r="P87">
            <v>200000</v>
          </cell>
        </row>
        <row r="88">
          <cell r="A88" t="str">
            <v>A.1.3</v>
          </cell>
          <cell r="B88" t="str">
            <v xml:space="preserve">  161KV POWER CABLE  , 1/C 250 SQ.MM</v>
          </cell>
          <cell r="C88">
            <v>330</v>
          </cell>
          <cell r="D88" t="str">
            <v>M</v>
          </cell>
          <cell r="E88">
            <v>1680</v>
          </cell>
          <cell r="F88">
            <v>554400</v>
          </cell>
          <cell r="G88">
            <v>0</v>
          </cell>
          <cell r="H88">
            <v>0</v>
          </cell>
          <cell r="I88">
            <v>1.1519999999999999</v>
          </cell>
          <cell r="J88">
            <v>380</v>
          </cell>
          <cell r="K88">
            <v>1680</v>
          </cell>
          <cell r="L88">
            <v>554400</v>
          </cell>
          <cell r="M88">
            <v>0</v>
          </cell>
          <cell r="N88">
            <v>0</v>
          </cell>
          <cell r="O88">
            <v>323</v>
          </cell>
          <cell r="P88">
            <v>106590</v>
          </cell>
        </row>
        <row r="89">
          <cell r="A89" t="str">
            <v>A.1.4</v>
          </cell>
          <cell r="B89" t="str">
            <v xml:space="preserve">  161KV TERMINATION KIT, HEAT SHRINKABLE TYPE , 1/C 250 SQ.MM</v>
          </cell>
          <cell r="C89">
            <v>12</v>
          </cell>
          <cell r="D89" t="str">
            <v>SET</v>
          </cell>
          <cell r="E89">
            <v>210000</v>
          </cell>
          <cell r="F89">
            <v>2520000</v>
          </cell>
          <cell r="G89">
            <v>0</v>
          </cell>
          <cell r="H89">
            <v>0</v>
          </cell>
          <cell r="I89">
            <v>133</v>
          </cell>
          <cell r="J89">
            <v>1596</v>
          </cell>
          <cell r="K89">
            <v>210000</v>
          </cell>
          <cell r="L89">
            <v>2520000</v>
          </cell>
          <cell r="M89">
            <v>0</v>
          </cell>
          <cell r="N89">
            <v>0</v>
          </cell>
          <cell r="O89">
            <v>53200</v>
          </cell>
          <cell r="P89">
            <v>638400</v>
          </cell>
        </row>
        <row r="90">
          <cell r="A90" t="str">
            <v>A.1.5</v>
          </cell>
          <cell r="B90" t="str">
            <v xml:space="preserve">  MAIN POWER TRANSFORMER W/NGR &amp; LA*3, OIL-IMMERSED , 161KV/6.9KV 30/40MVA</v>
          </cell>
          <cell r="C90">
            <v>2</v>
          </cell>
          <cell r="D90" t="str">
            <v>SET</v>
          </cell>
          <cell r="E90">
            <v>10460000</v>
          </cell>
          <cell r="F90">
            <v>20920000</v>
          </cell>
          <cell r="G90">
            <v>0</v>
          </cell>
          <cell r="H90">
            <v>0</v>
          </cell>
          <cell r="I90">
            <v>595</v>
          </cell>
          <cell r="J90">
            <v>1190</v>
          </cell>
          <cell r="K90">
            <v>10460000</v>
          </cell>
          <cell r="L90">
            <v>20920000</v>
          </cell>
          <cell r="M90">
            <v>0</v>
          </cell>
          <cell r="N90">
            <v>0</v>
          </cell>
          <cell r="O90">
            <v>238000</v>
          </cell>
          <cell r="P90">
            <v>476000</v>
          </cell>
        </row>
        <row r="91">
          <cell r="A91" t="str">
            <v>A.1.6</v>
          </cell>
          <cell r="B91" t="str">
            <v xml:space="preserve">  6.9KV BUS DUCT , 4000A INDOOR/OUTDOOR , 8M LG , 40KA</v>
          </cell>
          <cell r="C91">
            <v>2</v>
          </cell>
          <cell r="D91" t="str">
            <v>SET</v>
          </cell>
          <cell r="E91">
            <v>840000</v>
          </cell>
          <cell r="F91">
            <v>1680000</v>
          </cell>
          <cell r="G91">
            <v>0</v>
          </cell>
          <cell r="H91">
            <v>0</v>
          </cell>
          <cell r="I91">
            <v>80</v>
          </cell>
          <cell r="J91">
            <v>160</v>
          </cell>
          <cell r="K91">
            <v>840000</v>
          </cell>
          <cell r="L91">
            <v>1680000</v>
          </cell>
          <cell r="M91">
            <v>0</v>
          </cell>
          <cell r="N91">
            <v>0</v>
          </cell>
          <cell r="O91">
            <v>22400</v>
          </cell>
          <cell r="P91">
            <v>44800</v>
          </cell>
        </row>
        <row r="92">
          <cell r="A92" t="str">
            <v>A.2.1</v>
          </cell>
          <cell r="B92" t="str">
            <v>SUB-TOTAL (A.1)</v>
          </cell>
          <cell r="C92">
            <v>3</v>
          </cell>
          <cell r="D92" t="str">
            <v>PNL</v>
          </cell>
          <cell r="E92">
            <v>1300000</v>
          </cell>
          <cell r="F92">
            <v>79627100</v>
          </cell>
          <cell r="G92">
            <v>79627072</v>
          </cell>
          <cell r="H92">
            <v>79627072</v>
          </cell>
          <cell r="I92">
            <v>79627072</v>
          </cell>
          <cell r="J92">
            <v>7864</v>
          </cell>
          <cell r="K92">
            <v>7864</v>
          </cell>
          <cell r="L92">
            <v>79627100</v>
          </cell>
          <cell r="M92">
            <v>79627072</v>
          </cell>
          <cell r="N92">
            <v>79627072</v>
          </cell>
          <cell r="O92">
            <v>79627072</v>
          </cell>
          <cell r="P92">
            <v>3085790</v>
          </cell>
          <cell r="Q92">
            <v>3085790</v>
          </cell>
        </row>
        <row r="93">
          <cell r="A93" t="str">
            <v xml:space="preserve">  J.</v>
          </cell>
          <cell r="B93" t="str">
            <v>U/G CONDUIT BANK</v>
          </cell>
          <cell r="C93">
            <v>2850</v>
          </cell>
          <cell r="D93" t="str">
            <v>M3</v>
          </cell>
          <cell r="E93">
            <v>2070.4561403508774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 t="str">
            <v>*</v>
          </cell>
          <cell r="B94" t="str">
            <v>DWG. NO. XK11A-0000-02, 03 , 04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 t="str">
            <v xml:space="preserve">   A.2</v>
          </cell>
          <cell r="B95" t="str">
            <v>MAIN SUBSTATION (????)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 t="str">
            <v>A.2.1</v>
          </cell>
          <cell r="B96" t="str">
            <v xml:space="preserve">  6.9KV VCB 4000A 40KA , SWITCHGEAR INCOMING &amp; TIE PANEL </v>
          </cell>
          <cell r="C96">
            <v>3</v>
          </cell>
          <cell r="D96" t="str">
            <v>PNL</v>
          </cell>
          <cell r="E96">
            <v>1300000</v>
          </cell>
          <cell r="F96">
            <v>3900000</v>
          </cell>
          <cell r="G96">
            <v>0</v>
          </cell>
          <cell r="H96">
            <v>0</v>
          </cell>
          <cell r="I96">
            <v>30</v>
          </cell>
          <cell r="J96">
            <v>90</v>
          </cell>
          <cell r="K96">
            <v>1300000</v>
          </cell>
          <cell r="L96">
            <v>3900000</v>
          </cell>
          <cell r="M96">
            <v>0</v>
          </cell>
          <cell r="N96">
            <v>0</v>
          </cell>
          <cell r="O96">
            <v>8400</v>
          </cell>
          <cell r="P96">
            <v>25200</v>
          </cell>
        </row>
        <row r="97">
          <cell r="A97" t="str">
            <v>A.2.2</v>
          </cell>
          <cell r="B97" t="str">
            <v xml:space="preserve">  6.9KV VCB 1250A 40KA , SWITCHGEAR FEEDER PANEL </v>
          </cell>
          <cell r="C97">
            <v>6</v>
          </cell>
          <cell r="D97" t="str">
            <v>PNL</v>
          </cell>
          <cell r="E97">
            <v>750000</v>
          </cell>
          <cell r="F97">
            <v>4500000</v>
          </cell>
          <cell r="G97">
            <v>0</v>
          </cell>
          <cell r="H97">
            <v>0</v>
          </cell>
          <cell r="I97">
            <v>20</v>
          </cell>
          <cell r="J97">
            <v>120</v>
          </cell>
          <cell r="K97">
            <v>750000</v>
          </cell>
          <cell r="L97">
            <v>4500000</v>
          </cell>
          <cell r="M97">
            <v>0</v>
          </cell>
          <cell r="N97">
            <v>0</v>
          </cell>
          <cell r="O97">
            <v>5600</v>
          </cell>
          <cell r="P97">
            <v>33600</v>
          </cell>
        </row>
        <row r="98">
          <cell r="A98" t="str">
            <v>A.2.3</v>
          </cell>
          <cell r="B98" t="str">
            <v xml:space="preserve">  6.9KV 500KVA , W/GCS , CAPACIATOR PANEL</v>
          </cell>
          <cell r="C98">
            <v>2</v>
          </cell>
          <cell r="D98" t="str">
            <v>PNL</v>
          </cell>
          <cell r="E98">
            <v>600000</v>
          </cell>
          <cell r="F98">
            <v>1200000</v>
          </cell>
          <cell r="G98">
            <v>0</v>
          </cell>
          <cell r="H98">
            <v>0</v>
          </cell>
          <cell r="I98">
            <v>20</v>
          </cell>
          <cell r="J98">
            <v>40</v>
          </cell>
          <cell r="K98">
            <v>600000</v>
          </cell>
          <cell r="L98">
            <v>1200000</v>
          </cell>
          <cell r="M98">
            <v>0</v>
          </cell>
          <cell r="N98">
            <v>0</v>
          </cell>
          <cell r="O98">
            <v>5600</v>
          </cell>
          <cell r="P98">
            <v>11200</v>
          </cell>
        </row>
        <row r="99">
          <cell r="A99" t="str">
            <v>A.2.4</v>
          </cell>
          <cell r="B99" t="str">
            <v xml:space="preserve">  CAST RESIN DRY TYPE TR. , IP20 ENCLOSURE , 3 PHASE 6.9KV/480V ,1000KVA </v>
          </cell>
          <cell r="C99">
            <v>2</v>
          </cell>
          <cell r="D99" t="str">
            <v>SET</v>
          </cell>
          <cell r="E99">
            <v>410000</v>
          </cell>
          <cell r="F99">
            <v>820000</v>
          </cell>
          <cell r="G99">
            <v>0</v>
          </cell>
          <cell r="H99">
            <v>0</v>
          </cell>
          <cell r="I99">
            <v>108</v>
          </cell>
          <cell r="J99">
            <v>216</v>
          </cell>
          <cell r="K99">
            <v>410000</v>
          </cell>
          <cell r="L99">
            <v>820000</v>
          </cell>
          <cell r="M99">
            <v>0</v>
          </cell>
          <cell r="N99">
            <v>0</v>
          </cell>
          <cell r="O99">
            <v>30240</v>
          </cell>
          <cell r="P99">
            <v>60480</v>
          </cell>
        </row>
        <row r="100">
          <cell r="A100" t="str">
            <v>A.2.5</v>
          </cell>
          <cell r="B100" t="str">
            <v xml:space="preserve">  480V BUS DUCT, 3PH 3W, 1600A INDOOR, 30KA , 6M LG</v>
          </cell>
          <cell r="C100">
            <v>2</v>
          </cell>
          <cell r="D100" t="str">
            <v>SET</v>
          </cell>
          <cell r="E100">
            <v>210000</v>
          </cell>
          <cell r="F100">
            <v>420000</v>
          </cell>
          <cell r="G100">
            <v>0</v>
          </cell>
          <cell r="H100">
            <v>0</v>
          </cell>
          <cell r="I100">
            <v>36</v>
          </cell>
          <cell r="J100">
            <v>72</v>
          </cell>
          <cell r="K100">
            <v>210000</v>
          </cell>
          <cell r="L100">
            <v>420000</v>
          </cell>
          <cell r="M100">
            <v>0</v>
          </cell>
          <cell r="N100">
            <v>0</v>
          </cell>
          <cell r="O100">
            <v>10080</v>
          </cell>
          <cell r="P100">
            <v>20160</v>
          </cell>
        </row>
        <row r="101">
          <cell r="A101" t="str">
            <v>A.2.6</v>
          </cell>
          <cell r="B101" t="str">
            <v xml:space="preserve">  480V SWGR , 30KA, INCOMING ACB1600Ax2PNL &amp; TIE ACB1600A </v>
          </cell>
          <cell r="C101">
            <v>1</v>
          </cell>
          <cell r="D101" t="str">
            <v>LOT</v>
          </cell>
          <cell r="E101">
            <v>1100000</v>
          </cell>
          <cell r="F101">
            <v>1100000</v>
          </cell>
          <cell r="G101">
            <v>0</v>
          </cell>
          <cell r="H101">
            <v>0</v>
          </cell>
          <cell r="I101">
            <v>60</v>
          </cell>
          <cell r="J101">
            <v>60</v>
          </cell>
          <cell r="K101">
            <v>1100000</v>
          </cell>
          <cell r="L101">
            <v>1100000</v>
          </cell>
          <cell r="M101">
            <v>0</v>
          </cell>
          <cell r="N101">
            <v>0</v>
          </cell>
          <cell r="O101">
            <v>16800</v>
          </cell>
          <cell r="P101">
            <v>16800</v>
          </cell>
        </row>
        <row r="102">
          <cell r="A102" t="str">
            <v>A.2.7</v>
          </cell>
          <cell r="B102" t="str">
            <v xml:space="preserve">  480V MCC SINGLE FACE , 30KA</v>
          </cell>
          <cell r="C102">
            <v>7</v>
          </cell>
          <cell r="D102" t="str">
            <v>PNL</v>
          </cell>
          <cell r="E102">
            <v>120000</v>
          </cell>
          <cell r="F102">
            <v>840000</v>
          </cell>
          <cell r="G102">
            <v>0</v>
          </cell>
          <cell r="H102">
            <v>0</v>
          </cell>
          <cell r="I102">
            <v>15</v>
          </cell>
          <cell r="J102">
            <v>105</v>
          </cell>
          <cell r="K102">
            <v>120000</v>
          </cell>
          <cell r="L102">
            <v>840000</v>
          </cell>
          <cell r="M102">
            <v>0</v>
          </cell>
          <cell r="N102">
            <v>0</v>
          </cell>
          <cell r="O102">
            <v>4200</v>
          </cell>
          <cell r="P102">
            <v>29400</v>
          </cell>
        </row>
        <row r="103">
          <cell r="B103" t="str">
            <v>SUB-TOTAL (A.2)</v>
          </cell>
          <cell r="C103">
            <v>0</v>
          </cell>
          <cell r="D103">
            <v>0</v>
          </cell>
          <cell r="E103">
            <v>0</v>
          </cell>
          <cell r="F103">
            <v>12780000</v>
          </cell>
          <cell r="G103">
            <v>0</v>
          </cell>
          <cell r="H103">
            <v>0</v>
          </cell>
          <cell r="I103">
            <v>0</v>
          </cell>
          <cell r="J103">
            <v>703</v>
          </cell>
          <cell r="K103">
            <v>0</v>
          </cell>
          <cell r="L103">
            <v>12780000</v>
          </cell>
          <cell r="M103">
            <v>0</v>
          </cell>
          <cell r="N103">
            <v>0</v>
          </cell>
          <cell r="O103">
            <v>0</v>
          </cell>
          <cell r="P103">
            <v>196840</v>
          </cell>
        </row>
        <row r="104">
          <cell r="A104" t="str">
            <v>A.4.1</v>
          </cell>
          <cell r="B104" t="str">
            <v xml:space="preserve">  6.9KV VCB 1250A 40KA , SWITCHGEAR INCOMING &amp; TIe PANEL &amp; FEEDER PANEL</v>
          </cell>
          <cell r="C104">
            <v>5</v>
          </cell>
          <cell r="D104" t="str">
            <v>PNL</v>
          </cell>
          <cell r="E104">
            <v>800000</v>
          </cell>
          <cell r="F104">
            <v>4000000</v>
          </cell>
        </row>
        <row r="105">
          <cell r="A105" t="str">
            <v>*</v>
          </cell>
          <cell r="B105" t="str">
            <v>DWG. NO. XK11A-0000-05,06,07,08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 t="str">
            <v xml:space="preserve">   A.3</v>
          </cell>
          <cell r="B106" t="str">
            <v>NO.1 SUBSTATION (??)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 t="str">
            <v>A.3.1</v>
          </cell>
          <cell r="B107" t="str">
            <v xml:space="preserve">  6.9KV VCB 1250A 40KA , SWITCHGEAR INCOMING &amp; TIE PANEL &amp; FEEDER PANEL</v>
          </cell>
          <cell r="C107">
            <v>5</v>
          </cell>
          <cell r="D107" t="str">
            <v>PNL</v>
          </cell>
          <cell r="E107">
            <v>800000</v>
          </cell>
          <cell r="F107">
            <v>4000000</v>
          </cell>
          <cell r="G107">
            <v>0</v>
          </cell>
          <cell r="H107">
            <v>0</v>
          </cell>
          <cell r="I107">
            <v>20</v>
          </cell>
          <cell r="J107">
            <v>100</v>
          </cell>
          <cell r="K107">
            <v>800000</v>
          </cell>
          <cell r="L107">
            <v>4000000</v>
          </cell>
          <cell r="M107">
            <v>0</v>
          </cell>
          <cell r="N107">
            <v>0</v>
          </cell>
          <cell r="O107">
            <v>5600</v>
          </cell>
          <cell r="P107">
            <v>28000</v>
          </cell>
        </row>
        <row r="108">
          <cell r="A108" t="str">
            <v>A.3.2</v>
          </cell>
          <cell r="B108" t="str">
            <v xml:space="preserve">  6.9KV GCS ,  NEMA CLASS E2 , MCC PANEL</v>
          </cell>
          <cell r="C108">
            <v>10</v>
          </cell>
          <cell r="D108" t="str">
            <v>PNL</v>
          </cell>
          <cell r="E108">
            <v>500000</v>
          </cell>
          <cell r="F108">
            <v>5000000</v>
          </cell>
          <cell r="G108">
            <v>0</v>
          </cell>
          <cell r="H108">
            <v>0</v>
          </cell>
          <cell r="I108">
            <v>20</v>
          </cell>
          <cell r="J108">
            <v>200</v>
          </cell>
          <cell r="K108">
            <v>500000</v>
          </cell>
          <cell r="L108">
            <v>5000000</v>
          </cell>
          <cell r="M108">
            <v>0</v>
          </cell>
          <cell r="N108">
            <v>0</v>
          </cell>
          <cell r="O108">
            <v>5600</v>
          </cell>
          <cell r="P108">
            <v>56000</v>
          </cell>
        </row>
        <row r="109">
          <cell r="A109" t="str">
            <v>A.3.3</v>
          </cell>
          <cell r="B109" t="str">
            <v xml:space="preserve">  6.9KV 500KVA , W/GCS , CAPACIATOR PANEL</v>
          </cell>
          <cell r="C109">
            <v>8</v>
          </cell>
          <cell r="D109" t="str">
            <v>PNL</v>
          </cell>
          <cell r="E109">
            <v>600000</v>
          </cell>
          <cell r="F109">
            <v>4800000</v>
          </cell>
          <cell r="G109">
            <v>0</v>
          </cell>
          <cell r="H109">
            <v>0</v>
          </cell>
          <cell r="I109">
            <v>20</v>
          </cell>
          <cell r="J109">
            <v>160</v>
          </cell>
          <cell r="K109">
            <v>600000</v>
          </cell>
          <cell r="L109">
            <v>4800000</v>
          </cell>
          <cell r="M109">
            <v>0</v>
          </cell>
          <cell r="N109">
            <v>0</v>
          </cell>
          <cell r="O109">
            <v>5600</v>
          </cell>
          <cell r="P109">
            <v>44800</v>
          </cell>
        </row>
        <row r="110">
          <cell r="A110" t="str">
            <v>A.3.4</v>
          </cell>
          <cell r="B110" t="str">
            <v xml:space="preserve">  CAST RESIN DRY TYPE TR. , IP20 ENCLOSURE , 3 PHASE 6.9KV/480V ,2000/2500KVA </v>
          </cell>
          <cell r="C110">
            <v>2</v>
          </cell>
          <cell r="D110" t="str">
            <v>SET</v>
          </cell>
          <cell r="E110">
            <v>652000</v>
          </cell>
          <cell r="F110">
            <v>1304000</v>
          </cell>
          <cell r="G110">
            <v>0</v>
          </cell>
          <cell r="H110">
            <v>0</v>
          </cell>
          <cell r="I110">
            <v>170</v>
          </cell>
          <cell r="J110">
            <v>340</v>
          </cell>
          <cell r="K110">
            <v>652000</v>
          </cell>
          <cell r="L110">
            <v>1304000</v>
          </cell>
          <cell r="M110">
            <v>0</v>
          </cell>
          <cell r="N110">
            <v>0</v>
          </cell>
          <cell r="O110">
            <v>47600</v>
          </cell>
          <cell r="P110">
            <v>95200</v>
          </cell>
        </row>
        <row r="111">
          <cell r="A111" t="str">
            <v>A.3.5</v>
          </cell>
          <cell r="B111" t="str">
            <v xml:space="preserve">  480V BUS DUCT, 3PH 3W, 4000A INDOOR, 65KA , 6M LG</v>
          </cell>
          <cell r="C111">
            <v>2</v>
          </cell>
          <cell r="D111" t="str">
            <v>SET</v>
          </cell>
          <cell r="E111">
            <v>350000</v>
          </cell>
          <cell r="F111">
            <v>700000</v>
          </cell>
          <cell r="G111">
            <v>0</v>
          </cell>
          <cell r="H111">
            <v>0</v>
          </cell>
          <cell r="I111">
            <v>36</v>
          </cell>
          <cell r="J111">
            <v>72</v>
          </cell>
          <cell r="K111">
            <v>350000</v>
          </cell>
          <cell r="L111">
            <v>700000</v>
          </cell>
          <cell r="M111">
            <v>0</v>
          </cell>
          <cell r="N111">
            <v>0</v>
          </cell>
          <cell r="O111">
            <v>10080</v>
          </cell>
          <cell r="P111">
            <v>20160</v>
          </cell>
        </row>
        <row r="112">
          <cell r="A112" t="str">
            <v>A.3.6</v>
          </cell>
          <cell r="B112" t="str">
            <v xml:space="preserve">  480V SWGR , 65KA, INCOMING ACB4000Ax2PNL &amp; TIE ACB4000A</v>
          </cell>
          <cell r="C112">
            <v>1</v>
          </cell>
          <cell r="D112" t="str">
            <v>LOT</v>
          </cell>
          <cell r="E112">
            <v>1830000</v>
          </cell>
          <cell r="F112">
            <v>1830000</v>
          </cell>
          <cell r="G112">
            <v>0</v>
          </cell>
          <cell r="H112">
            <v>0</v>
          </cell>
          <cell r="I112">
            <v>60</v>
          </cell>
          <cell r="J112">
            <v>60</v>
          </cell>
          <cell r="K112">
            <v>1830000</v>
          </cell>
          <cell r="L112">
            <v>1830000</v>
          </cell>
          <cell r="M112">
            <v>0</v>
          </cell>
          <cell r="N112">
            <v>0</v>
          </cell>
          <cell r="O112">
            <v>16800</v>
          </cell>
          <cell r="P112">
            <v>16800</v>
          </cell>
        </row>
        <row r="113">
          <cell r="A113" t="str">
            <v>A.3.7</v>
          </cell>
          <cell r="B113" t="str">
            <v xml:space="preserve">  480V MCC SINGLE FACE , 65KA</v>
          </cell>
          <cell r="C113">
            <v>19</v>
          </cell>
          <cell r="D113" t="str">
            <v>PNL</v>
          </cell>
          <cell r="E113">
            <v>160000</v>
          </cell>
          <cell r="F113">
            <v>3040000</v>
          </cell>
          <cell r="G113">
            <v>0</v>
          </cell>
          <cell r="H113">
            <v>0</v>
          </cell>
          <cell r="I113">
            <v>15</v>
          </cell>
          <cell r="J113">
            <v>285</v>
          </cell>
          <cell r="K113">
            <v>160000</v>
          </cell>
          <cell r="L113">
            <v>3040000</v>
          </cell>
          <cell r="M113">
            <v>0</v>
          </cell>
          <cell r="N113">
            <v>0</v>
          </cell>
          <cell r="O113">
            <v>4200</v>
          </cell>
          <cell r="P113">
            <v>79800</v>
          </cell>
        </row>
        <row r="114">
          <cell r="A114" t="str">
            <v>A.3.8</v>
          </cell>
          <cell r="B114" t="str">
            <v xml:space="preserve">  480V EMERGENCY SWGR , 65KA, 4000A ACB</v>
          </cell>
          <cell r="C114">
            <v>2</v>
          </cell>
          <cell r="D114" t="str">
            <v>PNL</v>
          </cell>
          <cell r="E114">
            <v>610000</v>
          </cell>
          <cell r="F114">
            <v>1220000</v>
          </cell>
          <cell r="G114">
            <v>0</v>
          </cell>
          <cell r="H114">
            <v>0</v>
          </cell>
          <cell r="I114">
            <v>20</v>
          </cell>
          <cell r="J114">
            <v>40</v>
          </cell>
          <cell r="K114">
            <v>610000</v>
          </cell>
          <cell r="L114">
            <v>1220000</v>
          </cell>
          <cell r="M114">
            <v>0</v>
          </cell>
          <cell r="N114">
            <v>0</v>
          </cell>
          <cell r="O114">
            <v>5600</v>
          </cell>
          <cell r="P114">
            <v>11200</v>
          </cell>
        </row>
        <row r="115">
          <cell r="A115" t="str">
            <v>A.3.9</v>
          </cell>
          <cell r="B115" t="str">
            <v xml:space="preserve">  480V EMERGENCY MCC SINGLE FACE , 40KA</v>
          </cell>
          <cell r="C115">
            <v>3</v>
          </cell>
          <cell r="D115" t="str">
            <v>PNL</v>
          </cell>
          <cell r="E115">
            <v>140000</v>
          </cell>
          <cell r="F115">
            <v>420000</v>
          </cell>
          <cell r="G115">
            <v>0</v>
          </cell>
          <cell r="H115">
            <v>0</v>
          </cell>
          <cell r="I115">
            <v>15</v>
          </cell>
          <cell r="J115">
            <v>45</v>
          </cell>
          <cell r="K115">
            <v>140000</v>
          </cell>
          <cell r="L115">
            <v>420000</v>
          </cell>
          <cell r="M115">
            <v>0</v>
          </cell>
          <cell r="N115">
            <v>0</v>
          </cell>
          <cell r="O115">
            <v>4200</v>
          </cell>
          <cell r="P115">
            <v>12600</v>
          </cell>
        </row>
        <row r="116">
          <cell r="B116" t="str">
            <v>SUB-TOTAL (A.3)</v>
          </cell>
          <cell r="C116">
            <v>0</v>
          </cell>
          <cell r="D116">
            <v>0</v>
          </cell>
          <cell r="E116">
            <v>0</v>
          </cell>
          <cell r="F116">
            <v>22314000</v>
          </cell>
          <cell r="G116">
            <v>0</v>
          </cell>
          <cell r="H116">
            <v>0</v>
          </cell>
          <cell r="I116">
            <v>0</v>
          </cell>
          <cell r="J116">
            <v>1302</v>
          </cell>
          <cell r="K116">
            <v>0</v>
          </cell>
          <cell r="L116">
            <v>22314000</v>
          </cell>
          <cell r="M116">
            <v>0</v>
          </cell>
          <cell r="N116">
            <v>0</v>
          </cell>
          <cell r="O116">
            <v>0</v>
          </cell>
          <cell r="P116">
            <v>364560</v>
          </cell>
        </row>
        <row r="117"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 t="str">
            <v>*</v>
          </cell>
          <cell r="B118" t="str">
            <v>DWG. NO. XK11A-0000-09,10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 t="str">
            <v xml:space="preserve">   A.4</v>
          </cell>
          <cell r="B119" t="str">
            <v>NO.2 SUBSTATION (???)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 t="str">
            <v>A.4.1</v>
          </cell>
          <cell r="B120" t="str">
            <v xml:space="preserve">  6.9KV VCB 1250A 40KA , SWITCHGEAR INCOMING &amp; TIE PANEL &amp; FEEDER PANEL</v>
          </cell>
          <cell r="C120">
            <v>5</v>
          </cell>
          <cell r="D120" t="str">
            <v>PNL</v>
          </cell>
          <cell r="E120">
            <v>800000</v>
          </cell>
          <cell r="F120">
            <v>4000000</v>
          </cell>
          <cell r="G120">
            <v>0</v>
          </cell>
          <cell r="H120">
            <v>0</v>
          </cell>
          <cell r="I120">
            <v>20</v>
          </cell>
          <cell r="J120">
            <v>100</v>
          </cell>
          <cell r="K120">
            <v>800000</v>
          </cell>
          <cell r="L120">
            <v>4000000</v>
          </cell>
          <cell r="M120">
            <v>0</v>
          </cell>
          <cell r="N120">
            <v>0</v>
          </cell>
          <cell r="O120">
            <v>5600</v>
          </cell>
          <cell r="P120">
            <v>28000</v>
          </cell>
        </row>
        <row r="121">
          <cell r="A121" t="str">
            <v>A.4.2</v>
          </cell>
          <cell r="B121" t="str">
            <v xml:space="preserve">  6.9KV VCB 1250A , MCC PANEL</v>
          </cell>
          <cell r="C121">
            <v>3</v>
          </cell>
          <cell r="D121" t="str">
            <v>PNL</v>
          </cell>
          <cell r="E121">
            <v>700000</v>
          </cell>
          <cell r="F121">
            <v>2100000</v>
          </cell>
          <cell r="G121">
            <v>0</v>
          </cell>
          <cell r="H121">
            <v>0</v>
          </cell>
          <cell r="I121">
            <v>20</v>
          </cell>
          <cell r="J121">
            <v>60</v>
          </cell>
          <cell r="K121">
            <v>700000</v>
          </cell>
          <cell r="L121">
            <v>2100000</v>
          </cell>
          <cell r="M121">
            <v>0</v>
          </cell>
          <cell r="N121">
            <v>0</v>
          </cell>
          <cell r="O121">
            <v>5600</v>
          </cell>
          <cell r="P121">
            <v>16800</v>
          </cell>
        </row>
        <row r="122">
          <cell r="A122" t="str">
            <v>A.4.3</v>
          </cell>
          <cell r="B122" t="str">
            <v xml:space="preserve">  6.9KV 500KVA , W/GCS , CAPACIATOR PANEL</v>
          </cell>
          <cell r="C122">
            <v>2</v>
          </cell>
          <cell r="D122" t="str">
            <v>PNL</v>
          </cell>
          <cell r="E122">
            <v>600000</v>
          </cell>
          <cell r="F122">
            <v>1200000</v>
          </cell>
          <cell r="G122">
            <v>0</v>
          </cell>
          <cell r="H122">
            <v>0</v>
          </cell>
          <cell r="I122">
            <v>20</v>
          </cell>
          <cell r="J122">
            <v>40</v>
          </cell>
          <cell r="K122">
            <v>600000</v>
          </cell>
          <cell r="L122">
            <v>1200000</v>
          </cell>
          <cell r="M122">
            <v>0</v>
          </cell>
          <cell r="N122">
            <v>0</v>
          </cell>
          <cell r="O122">
            <v>5600</v>
          </cell>
          <cell r="P122">
            <v>11200</v>
          </cell>
        </row>
        <row r="123">
          <cell r="A123" t="str">
            <v>A.4.4</v>
          </cell>
          <cell r="B123" t="str">
            <v xml:space="preserve">  6.9KV 1000KVA , W/GCS , CAPACIATOR PANEL</v>
          </cell>
          <cell r="C123">
            <v>2</v>
          </cell>
          <cell r="D123" t="str">
            <v>PNL</v>
          </cell>
          <cell r="E123">
            <v>900000</v>
          </cell>
          <cell r="F123">
            <v>1800000</v>
          </cell>
          <cell r="G123">
            <v>0</v>
          </cell>
          <cell r="H123">
            <v>0</v>
          </cell>
          <cell r="I123">
            <v>20</v>
          </cell>
          <cell r="J123">
            <v>40</v>
          </cell>
          <cell r="K123">
            <v>900000</v>
          </cell>
          <cell r="L123">
            <v>1800000</v>
          </cell>
          <cell r="M123">
            <v>0</v>
          </cell>
          <cell r="N123">
            <v>0</v>
          </cell>
          <cell r="O123">
            <v>5600</v>
          </cell>
          <cell r="P123">
            <v>11200</v>
          </cell>
        </row>
        <row r="124">
          <cell r="A124" t="str">
            <v>A.4.5</v>
          </cell>
          <cell r="B124" t="str">
            <v xml:space="preserve">  CAST RESIN DRY TYPE TR. , IP20 ENCLOSURE , 3 PHASE 6.9KV/480V ,1000KVA </v>
          </cell>
          <cell r="C124">
            <v>2</v>
          </cell>
          <cell r="D124" t="str">
            <v>SET</v>
          </cell>
          <cell r="E124">
            <v>410000</v>
          </cell>
          <cell r="F124">
            <v>820000</v>
          </cell>
          <cell r="G124">
            <v>0</v>
          </cell>
          <cell r="H124">
            <v>0</v>
          </cell>
          <cell r="I124">
            <v>108</v>
          </cell>
          <cell r="J124">
            <v>216</v>
          </cell>
          <cell r="K124">
            <v>410000</v>
          </cell>
          <cell r="L124">
            <v>820000</v>
          </cell>
          <cell r="M124">
            <v>0</v>
          </cell>
          <cell r="N124">
            <v>0</v>
          </cell>
          <cell r="O124">
            <v>30240</v>
          </cell>
          <cell r="P124">
            <v>60480</v>
          </cell>
        </row>
        <row r="125">
          <cell r="A125" t="str">
            <v>A.4.6</v>
          </cell>
          <cell r="B125" t="str">
            <v xml:space="preserve">  480V BUS DUCT, 3PH 3W, 1600A INDOOR, 30KA , 6M LG</v>
          </cell>
          <cell r="C125">
            <v>2</v>
          </cell>
          <cell r="D125" t="str">
            <v>SET</v>
          </cell>
          <cell r="E125">
            <v>210000</v>
          </cell>
          <cell r="F125">
            <v>420000</v>
          </cell>
          <cell r="G125">
            <v>0</v>
          </cell>
          <cell r="H125">
            <v>0</v>
          </cell>
          <cell r="I125">
            <v>36</v>
          </cell>
          <cell r="J125">
            <v>72</v>
          </cell>
          <cell r="K125">
            <v>210000</v>
          </cell>
          <cell r="L125">
            <v>420000</v>
          </cell>
          <cell r="M125">
            <v>0</v>
          </cell>
          <cell r="N125">
            <v>0</v>
          </cell>
          <cell r="O125">
            <v>10080</v>
          </cell>
          <cell r="P125">
            <v>20160</v>
          </cell>
        </row>
        <row r="126">
          <cell r="A126" t="str">
            <v>A.4.7</v>
          </cell>
          <cell r="B126" t="str">
            <v xml:space="preserve">  480V SWGR , 30KA, INCOMING ACB1600Ax2PNL &amp; TIE ACB1600A </v>
          </cell>
          <cell r="C126">
            <v>1</v>
          </cell>
          <cell r="D126" t="str">
            <v>LOT</v>
          </cell>
          <cell r="E126">
            <v>1100000</v>
          </cell>
          <cell r="F126">
            <v>1100000</v>
          </cell>
          <cell r="G126">
            <v>0</v>
          </cell>
          <cell r="H126">
            <v>0</v>
          </cell>
          <cell r="I126">
            <v>60</v>
          </cell>
          <cell r="J126">
            <v>60</v>
          </cell>
          <cell r="K126">
            <v>1100000</v>
          </cell>
          <cell r="L126">
            <v>1100000</v>
          </cell>
          <cell r="M126">
            <v>0</v>
          </cell>
          <cell r="N126">
            <v>0</v>
          </cell>
          <cell r="O126">
            <v>16800</v>
          </cell>
          <cell r="P126">
            <v>16800</v>
          </cell>
        </row>
        <row r="127">
          <cell r="A127" t="str">
            <v>A.4.8</v>
          </cell>
          <cell r="B127" t="str">
            <v xml:space="preserve">  480V MCC SINGLE FACE , 30KA</v>
          </cell>
          <cell r="C127">
            <v>7</v>
          </cell>
          <cell r="D127" t="str">
            <v>PNL</v>
          </cell>
          <cell r="E127">
            <v>120000</v>
          </cell>
          <cell r="F127">
            <v>840000</v>
          </cell>
          <cell r="G127">
            <v>0</v>
          </cell>
          <cell r="H127">
            <v>0</v>
          </cell>
          <cell r="I127">
            <v>15</v>
          </cell>
          <cell r="J127">
            <v>105</v>
          </cell>
          <cell r="K127">
            <v>120000</v>
          </cell>
          <cell r="L127">
            <v>840000</v>
          </cell>
          <cell r="M127">
            <v>0</v>
          </cell>
          <cell r="N127">
            <v>0</v>
          </cell>
          <cell r="O127">
            <v>4200</v>
          </cell>
          <cell r="P127">
            <v>29400</v>
          </cell>
        </row>
        <row r="128">
          <cell r="B128" t="str">
            <v>SUB-TOTAL (A.4)</v>
          </cell>
          <cell r="C128">
            <v>0</v>
          </cell>
          <cell r="D128">
            <v>0</v>
          </cell>
          <cell r="E128">
            <v>0</v>
          </cell>
          <cell r="F128">
            <v>12280000</v>
          </cell>
          <cell r="G128">
            <v>0</v>
          </cell>
          <cell r="H128">
            <v>0</v>
          </cell>
          <cell r="I128">
            <v>0</v>
          </cell>
          <cell r="J128">
            <v>693</v>
          </cell>
          <cell r="K128">
            <v>0</v>
          </cell>
          <cell r="L128">
            <v>12280000</v>
          </cell>
          <cell r="M128">
            <v>0</v>
          </cell>
          <cell r="N128">
            <v>0</v>
          </cell>
          <cell r="O128">
            <v>0</v>
          </cell>
          <cell r="P128">
            <v>194040</v>
          </cell>
        </row>
        <row r="129"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</row>
        <row r="130">
          <cell r="A130" t="str">
            <v>A.5</v>
          </cell>
          <cell r="B130" t="str">
            <v xml:space="preserve"> DISEL STAND-BY GENERATOR 1250KW OUTPUT,</v>
          </cell>
          <cell r="C130">
            <v>1</v>
          </cell>
          <cell r="D130" t="str">
            <v>SET</v>
          </cell>
          <cell r="E130">
            <v>6250000</v>
          </cell>
          <cell r="F130">
            <v>6250000</v>
          </cell>
          <cell r="G130">
            <v>0</v>
          </cell>
          <cell r="H130">
            <v>0</v>
          </cell>
          <cell r="I130">
            <v>560</v>
          </cell>
          <cell r="J130">
            <v>560</v>
          </cell>
          <cell r="K130">
            <v>6250000</v>
          </cell>
          <cell r="L130">
            <v>6250000</v>
          </cell>
          <cell r="M130">
            <v>0</v>
          </cell>
          <cell r="N130">
            <v>0</v>
          </cell>
          <cell r="O130">
            <v>224000</v>
          </cell>
          <cell r="P130">
            <v>224000</v>
          </cell>
        </row>
        <row r="131">
          <cell r="B131" t="str">
            <v xml:space="preserve"> 3PH 3W 480V, W/ CONTROL PANEL , DALY TANK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 t="str">
            <v>A.6</v>
          </cell>
          <cell r="B133" t="str">
            <v>3 PHASE 480V-120V UPS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A134" t="str">
            <v>A.6.1</v>
          </cell>
          <cell r="B134" t="str">
            <v xml:space="preserve"> 100 KVA ,  W/ BATTERY LEAD-CALCIUM TYPE 30 MIN.</v>
          </cell>
          <cell r="C134">
            <v>1</v>
          </cell>
          <cell r="D134" t="str">
            <v>SET</v>
          </cell>
          <cell r="E134">
            <v>1250000</v>
          </cell>
          <cell r="F134">
            <v>1250000</v>
          </cell>
          <cell r="G134">
            <v>0</v>
          </cell>
          <cell r="H134">
            <v>0</v>
          </cell>
          <cell r="I134">
            <v>188</v>
          </cell>
          <cell r="J134">
            <v>188</v>
          </cell>
          <cell r="K134">
            <v>1250000</v>
          </cell>
          <cell r="L134">
            <v>1250000</v>
          </cell>
          <cell r="M134">
            <v>0</v>
          </cell>
          <cell r="N134">
            <v>0</v>
          </cell>
          <cell r="O134">
            <v>52640</v>
          </cell>
          <cell r="P134">
            <v>52640</v>
          </cell>
        </row>
        <row r="135">
          <cell r="A135" t="str">
            <v>A.6.2</v>
          </cell>
          <cell r="B135" t="str">
            <v xml:space="preserve"> 15 KVA ,  W/ BATTERY LEAD-CALCIUM TYPE 30 MIN.</v>
          </cell>
          <cell r="C135">
            <v>1</v>
          </cell>
          <cell r="D135" t="str">
            <v>SET</v>
          </cell>
          <cell r="E135">
            <v>300000</v>
          </cell>
          <cell r="F135">
            <v>300000</v>
          </cell>
          <cell r="G135">
            <v>0</v>
          </cell>
          <cell r="H135">
            <v>0</v>
          </cell>
          <cell r="I135">
            <v>50</v>
          </cell>
          <cell r="J135">
            <v>50</v>
          </cell>
          <cell r="K135">
            <v>300000</v>
          </cell>
          <cell r="L135">
            <v>300000</v>
          </cell>
          <cell r="M135">
            <v>0</v>
          </cell>
          <cell r="N135">
            <v>0</v>
          </cell>
          <cell r="O135">
            <v>14000</v>
          </cell>
          <cell r="P135">
            <v>14000</v>
          </cell>
        </row>
        <row r="136">
          <cell r="A136" t="str">
            <v>A.8.1</v>
          </cell>
          <cell r="B136" t="str">
            <v>SUB-TOTAL (A.6)</v>
          </cell>
          <cell r="C136">
            <v>0</v>
          </cell>
          <cell r="D136">
            <v>0</v>
          </cell>
          <cell r="E136">
            <v>0</v>
          </cell>
          <cell r="F136">
            <v>1550000</v>
          </cell>
          <cell r="G136">
            <v>0</v>
          </cell>
          <cell r="H136">
            <v>0</v>
          </cell>
          <cell r="I136">
            <v>0</v>
          </cell>
          <cell r="J136">
            <v>238</v>
          </cell>
          <cell r="K136">
            <v>0</v>
          </cell>
          <cell r="L136">
            <v>1550000</v>
          </cell>
          <cell r="M136">
            <v>0</v>
          </cell>
          <cell r="N136">
            <v>0</v>
          </cell>
          <cell r="O136">
            <v>0</v>
          </cell>
          <cell r="P136">
            <v>66640</v>
          </cell>
        </row>
        <row r="137">
          <cell r="F137">
            <v>0</v>
          </cell>
          <cell r="H137">
            <v>0</v>
          </cell>
        </row>
        <row r="138">
          <cell r="A138" t="str">
            <v>A.7</v>
          </cell>
          <cell r="B138" t="str">
            <v xml:space="preserve">  DC POWER SUPPLY       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</row>
        <row r="139">
          <cell r="A139" t="str">
            <v>A.7.1</v>
          </cell>
          <cell r="B139" t="str">
            <v xml:space="preserve"> 125VDC CHAGER, 50A,  W/ 60AH LEAD-CALCIUM BATTERY &amp; RACK</v>
          </cell>
          <cell r="C139">
            <v>1</v>
          </cell>
          <cell r="D139" t="str">
            <v>SET</v>
          </cell>
          <cell r="E139">
            <v>325000</v>
          </cell>
          <cell r="F139">
            <v>325000</v>
          </cell>
          <cell r="G139">
            <v>0</v>
          </cell>
          <cell r="H139">
            <v>0</v>
          </cell>
          <cell r="I139">
            <v>50</v>
          </cell>
          <cell r="J139">
            <v>50</v>
          </cell>
          <cell r="K139">
            <v>325000</v>
          </cell>
          <cell r="L139">
            <v>325000</v>
          </cell>
          <cell r="M139">
            <v>0</v>
          </cell>
          <cell r="N139">
            <v>0</v>
          </cell>
          <cell r="O139">
            <v>14000</v>
          </cell>
          <cell r="P139">
            <v>14000</v>
          </cell>
        </row>
        <row r="140">
          <cell r="A140" t="str">
            <v>A.7.2</v>
          </cell>
          <cell r="B140" t="str">
            <v xml:space="preserve"> 125VDC CHAGER, 25A,  W/ 30AH LEAD-CALCIUM BATTERY &amp; RACK</v>
          </cell>
          <cell r="C140">
            <v>2</v>
          </cell>
          <cell r="D140" t="str">
            <v>SET</v>
          </cell>
          <cell r="E140">
            <v>245000</v>
          </cell>
          <cell r="F140">
            <v>490000</v>
          </cell>
          <cell r="G140">
            <v>0</v>
          </cell>
          <cell r="H140">
            <v>0</v>
          </cell>
          <cell r="I140">
            <v>35</v>
          </cell>
          <cell r="J140">
            <v>70</v>
          </cell>
          <cell r="K140">
            <v>245000</v>
          </cell>
          <cell r="L140">
            <v>490000</v>
          </cell>
          <cell r="M140">
            <v>0</v>
          </cell>
          <cell r="N140">
            <v>0</v>
          </cell>
          <cell r="O140">
            <v>9800</v>
          </cell>
          <cell r="P140">
            <v>19600</v>
          </cell>
        </row>
        <row r="141">
          <cell r="B141" t="str">
            <v>SUB-TOTAL (A7)</v>
          </cell>
          <cell r="C141">
            <v>0</v>
          </cell>
          <cell r="D141">
            <v>0</v>
          </cell>
          <cell r="E141">
            <v>0</v>
          </cell>
          <cell r="F141">
            <v>815000</v>
          </cell>
          <cell r="G141">
            <v>0</v>
          </cell>
          <cell r="H141">
            <v>0</v>
          </cell>
          <cell r="I141">
            <v>0</v>
          </cell>
          <cell r="J141">
            <v>120</v>
          </cell>
          <cell r="K141">
            <v>0</v>
          </cell>
          <cell r="L141">
            <v>815000</v>
          </cell>
          <cell r="M141">
            <v>0</v>
          </cell>
          <cell r="N141">
            <v>0</v>
          </cell>
          <cell r="O141">
            <v>0</v>
          </cell>
          <cell r="P141">
            <v>33600</v>
          </cell>
        </row>
        <row r="143">
          <cell r="A143" t="str">
            <v>A.8</v>
          </cell>
          <cell r="B143" t="str">
            <v>OTHER</v>
          </cell>
        </row>
        <row r="144">
          <cell r="A144" t="str">
            <v>A.8.1</v>
          </cell>
          <cell r="B144" t="str">
            <v>SELF-STANDING POWER PANEL, 480V, 65KA</v>
          </cell>
          <cell r="C144">
            <v>1</v>
          </cell>
          <cell r="D144" t="str">
            <v>SET</v>
          </cell>
          <cell r="E144">
            <v>120000</v>
          </cell>
          <cell r="F144">
            <v>120000</v>
          </cell>
          <cell r="G144">
            <v>0</v>
          </cell>
          <cell r="H144">
            <v>0</v>
          </cell>
          <cell r="I144">
            <v>20</v>
          </cell>
          <cell r="J144">
            <v>20</v>
          </cell>
          <cell r="K144">
            <v>120000</v>
          </cell>
          <cell r="L144">
            <v>120000</v>
          </cell>
          <cell r="M144">
            <v>0</v>
          </cell>
          <cell r="N144">
            <v>0</v>
          </cell>
          <cell r="O144">
            <v>5600</v>
          </cell>
          <cell r="P144">
            <v>5600</v>
          </cell>
        </row>
        <row r="145">
          <cell r="B145" t="str">
            <v>PNL. NO. CCR2-D-MC1 (DWG. NO. XK11A-0000-12)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A.8.2</v>
          </cell>
          <cell r="B146" t="str">
            <v>SELF-STANDING POWER PANEL, 480V, 30KA (DWG. NO. XK11A-0000-12)</v>
          </cell>
          <cell r="C146">
            <v>6</v>
          </cell>
          <cell r="D146" t="str">
            <v>SET</v>
          </cell>
          <cell r="E146">
            <v>140000</v>
          </cell>
          <cell r="F146">
            <v>840000</v>
          </cell>
          <cell r="G146">
            <v>0</v>
          </cell>
          <cell r="H146">
            <v>0</v>
          </cell>
          <cell r="I146">
            <v>20</v>
          </cell>
          <cell r="J146">
            <v>120</v>
          </cell>
          <cell r="K146">
            <v>140000</v>
          </cell>
          <cell r="L146">
            <v>840000</v>
          </cell>
          <cell r="M146">
            <v>0</v>
          </cell>
          <cell r="N146">
            <v>0</v>
          </cell>
          <cell r="O146">
            <v>5600</v>
          </cell>
          <cell r="P146">
            <v>33600</v>
          </cell>
        </row>
        <row r="147">
          <cell r="B147" t="str">
            <v>PNL. NO. POWER PANEL.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A.8.3</v>
          </cell>
          <cell r="B148" t="str">
            <v>DRY RTANSFORMER, WEATHER PROOF ENCLOSURE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B149" t="str">
            <v>480/240V, 30KVA</v>
          </cell>
          <cell r="C149">
            <v>9</v>
          </cell>
          <cell r="D149" t="str">
            <v>SET</v>
          </cell>
          <cell r="E149">
            <v>40000</v>
          </cell>
          <cell r="F149">
            <v>360000</v>
          </cell>
          <cell r="G149">
            <v>0</v>
          </cell>
          <cell r="H149">
            <v>0</v>
          </cell>
          <cell r="I149">
            <v>18</v>
          </cell>
          <cell r="J149">
            <v>162</v>
          </cell>
          <cell r="K149">
            <v>40000</v>
          </cell>
          <cell r="L149">
            <v>360000</v>
          </cell>
          <cell r="M149">
            <v>0</v>
          </cell>
          <cell r="N149">
            <v>0</v>
          </cell>
          <cell r="O149">
            <v>5040</v>
          </cell>
          <cell r="P149">
            <v>45360</v>
          </cell>
        </row>
        <row r="150">
          <cell r="B150" t="str">
            <v>480/240V, 20KVA</v>
          </cell>
          <cell r="C150">
            <v>6</v>
          </cell>
          <cell r="D150" t="str">
            <v>SET</v>
          </cell>
          <cell r="E150">
            <v>30000</v>
          </cell>
          <cell r="F150">
            <v>180000</v>
          </cell>
          <cell r="G150">
            <v>0</v>
          </cell>
          <cell r="H150">
            <v>0</v>
          </cell>
          <cell r="I150">
            <v>14</v>
          </cell>
          <cell r="J150">
            <v>84</v>
          </cell>
          <cell r="K150">
            <v>30000</v>
          </cell>
          <cell r="L150">
            <v>180000</v>
          </cell>
          <cell r="M150">
            <v>0</v>
          </cell>
          <cell r="N150">
            <v>0</v>
          </cell>
          <cell r="O150">
            <v>3920</v>
          </cell>
          <cell r="P150">
            <v>23520</v>
          </cell>
        </row>
        <row r="151">
          <cell r="B151" t="str">
            <v>480/240V, 10KVA</v>
          </cell>
          <cell r="C151">
            <v>9</v>
          </cell>
          <cell r="D151" t="str">
            <v>SET</v>
          </cell>
          <cell r="E151">
            <v>22000</v>
          </cell>
          <cell r="F151">
            <v>198000</v>
          </cell>
          <cell r="G151">
            <v>0</v>
          </cell>
          <cell r="H151">
            <v>0</v>
          </cell>
          <cell r="I151">
            <v>9</v>
          </cell>
          <cell r="J151">
            <v>81</v>
          </cell>
          <cell r="K151">
            <v>22000</v>
          </cell>
          <cell r="L151">
            <v>198000</v>
          </cell>
          <cell r="M151">
            <v>0</v>
          </cell>
          <cell r="N151">
            <v>0</v>
          </cell>
          <cell r="O151">
            <v>2520</v>
          </cell>
          <cell r="P151">
            <v>22680</v>
          </cell>
        </row>
        <row r="152">
          <cell r="A152" t="str">
            <v>A.8.4</v>
          </cell>
          <cell r="B152" t="str">
            <v xml:space="preserve"> MCC FOR TRASH , 480V MCC SINGLE FACE , 30KA</v>
          </cell>
          <cell r="C152">
            <v>5</v>
          </cell>
          <cell r="D152" t="str">
            <v>SET</v>
          </cell>
          <cell r="E152">
            <v>120000</v>
          </cell>
          <cell r="F152">
            <v>600000</v>
          </cell>
          <cell r="G152">
            <v>0</v>
          </cell>
          <cell r="H152">
            <v>0</v>
          </cell>
          <cell r="I152">
            <v>15</v>
          </cell>
          <cell r="J152">
            <v>75</v>
          </cell>
          <cell r="K152">
            <v>120000</v>
          </cell>
          <cell r="L152">
            <v>600000</v>
          </cell>
          <cell r="M152">
            <v>0</v>
          </cell>
          <cell r="N152">
            <v>0</v>
          </cell>
          <cell r="O152">
            <v>4200</v>
          </cell>
          <cell r="P152">
            <v>21000</v>
          </cell>
        </row>
        <row r="153">
          <cell r="A153" t="str">
            <v>A.8.5</v>
          </cell>
          <cell r="B153" t="str">
            <v>600VAC, 100A ATS PANEL, WALL MOUNT, INDOOR</v>
          </cell>
          <cell r="C153">
            <v>3</v>
          </cell>
          <cell r="D153" t="str">
            <v>SET</v>
          </cell>
          <cell r="E153">
            <v>100000</v>
          </cell>
          <cell r="F153">
            <v>300000</v>
          </cell>
          <cell r="G153">
            <v>0</v>
          </cell>
          <cell r="H153">
            <v>0</v>
          </cell>
          <cell r="I153">
            <v>15</v>
          </cell>
          <cell r="J153">
            <v>45</v>
          </cell>
          <cell r="K153">
            <v>100000</v>
          </cell>
          <cell r="L153">
            <v>300000</v>
          </cell>
          <cell r="M153">
            <v>0</v>
          </cell>
          <cell r="N153">
            <v>0</v>
          </cell>
          <cell r="O153">
            <v>4200</v>
          </cell>
          <cell r="P153">
            <v>12600</v>
          </cell>
        </row>
        <row r="154">
          <cell r="A154" t="str">
            <v>A.8.6</v>
          </cell>
          <cell r="B154" t="str">
            <v>100A NFB PANEL, WALL MOUNT., INDOOR</v>
          </cell>
          <cell r="C154">
            <v>6</v>
          </cell>
          <cell r="D154" t="str">
            <v>SET</v>
          </cell>
          <cell r="E154">
            <v>4000</v>
          </cell>
          <cell r="F154">
            <v>24000</v>
          </cell>
          <cell r="G154">
            <v>0</v>
          </cell>
          <cell r="H154">
            <v>0</v>
          </cell>
          <cell r="I154">
            <v>4</v>
          </cell>
          <cell r="J154">
            <v>24</v>
          </cell>
          <cell r="K154">
            <v>4000</v>
          </cell>
          <cell r="L154">
            <v>24000</v>
          </cell>
          <cell r="M154">
            <v>0</v>
          </cell>
          <cell r="N154">
            <v>0</v>
          </cell>
          <cell r="O154">
            <v>1120</v>
          </cell>
          <cell r="P154">
            <v>6720</v>
          </cell>
        </row>
        <row r="155">
          <cell r="A155" t="str">
            <v>A.8.7</v>
          </cell>
          <cell r="B155" t="str">
            <v>600V PDP PANEL, WALL MOUNT, INDOOR</v>
          </cell>
          <cell r="C155">
            <v>6</v>
          </cell>
          <cell r="D155" t="str">
            <v>SET</v>
          </cell>
          <cell r="E155">
            <v>9000</v>
          </cell>
          <cell r="F155">
            <v>54000</v>
          </cell>
          <cell r="G155">
            <v>0</v>
          </cell>
          <cell r="H155">
            <v>0</v>
          </cell>
          <cell r="I155">
            <v>6</v>
          </cell>
          <cell r="J155">
            <v>36</v>
          </cell>
          <cell r="K155">
            <v>9000</v>
          </cell>
          <cell r="L155">
            <v>54000</v>
          </cell>
          <cell r="M155">
            <v>0</v>
          </cell>
          <cell r="N155">
            <v>0</v>
          </cell>
          <cell r="O155">
            <v>1680</v>
          </cell>
          <cell r="P155">
            <v>10080</v>
          </cell>
        </row>
        <row r="156">
          <cell r="B156" t="str">
            <v>W/NFB 100A x 1, 20A x6, 10KA</v>
          </cell>
        </row>
        <row r="157">
          <cell r="A157" t="str">
            <v>A.8.8</v>
          </cell>
          <cell r="B157" t="str">
            <v>POWER SYSTEM GRAPHIC PANEL, SELF-STANDING,</v>
          </cell>
          <cell r="C157">
            <v>1</v>
          </cell>
          <cell r="D157" t="str">
            <v>SET</v>
          </cell>
          <cell r="E157">
            <v>320000</v>
          </cell>
          <cell r="F157">
            <v>320000</v>
          </cell>
          <cell r="G157">
            <v>0</v>
          </cell>
          <cell r="H157">
            <v>0</v>
          </cell>
          <cell r="I157">
            <v>30</v>
          </cell>
          <cell r="J157">
            <v>30</v>
          </cell>
          <cell r="K157">
            <v>320000</v>
          </cell>
          <cell r="L157">
            <v>320000</v>
          </cell>
          <cell r="M157">
            <v>0</v>
          </cell>
          <cell r="N157">
            <v>0</v>
          </cell>
          <cell r="O157">
            <v>8400</v>
          </cell>
          <cell r="P157">
            <v>8400</v>
          </cell>
        </row>
        <row r="158">
          <cell r="B158" t="str">
            <v xml:space="preserve"> ENCLOSURE SIZE 2200(W)x2300(H)x600(D)MM.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B159" t="str">
            <v>MOSAIC PANEL SIZE 2000(W)x1000(H)MM., W/ LIGHT x60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B160" t="str">
            <v>SUB-TOTAL (A.8)</v>
          </cell>
          <cell r="C160">
            <v>0</v>
          </cell>
          <cell r="D160">
            <v>0</v>
          </cell>
          <cell r="E160">
            <v>0</v>
          </cell>
          <cell r="F160">
            <v>2996000</v>
          </cell>
          <cell r="G160">
            <v>0</v>
          </cell>
          <cell r="H160">
            <v>0</v>
          </cell>
          <cell r="I160">
            <v>0</v>
          </cell>
          <cell r="J160">
            <v>677</v>
          </cell>
          <cell r="K160">
            <v>0</v>
          </cell>
          <cell r="L160">
            <v>2996000</v>
          </cell>
          <cell r="M160">
            <v>0</v>
          </cell>
          <cell r="N160">
            <v>0</v>
          </cell>
          <cell r="O160">
            <v>0</v>
          </cell>
          <cell r="P160">
            <v>189560</v>
          </cell>
        </row>
        <row r="161">
          <cell r="O161">
            <v>0</v>
          </cell>
        </row>
        <row r="162">
          <cell r="A162" t="str">
            <v xml:space="preserve">   A.9</v>
          </cell>
          <cell r="B162" t="str">
            <v xml:space="preserve"> TEST FEE FOR MECH-ELEC CONSULANT CO. &amp; T.P.C.</v>
          </cell>
          <cell r="C162">
            <v>1</v>
          </cell>
          <cell r="D162" t="str">
            <v>LOT</v>
          </cell>
          <cell r="E162" t="str">
            <v>M+L</v>
          </cell>
          <cell r="F162" t="str">
            <v>M+L</v>
          </cell>
          <cell r="G162">
            <v>0</v>
          </cell>
          <cell r="H162">
            <v>0</v>
          </cell>
          <cell r="I162">
            <v>1607</v>
          </cell>
          <cell r="J162">
            <v>1607</v>
          </cell>
          <cell r="K162" t="str">
            <v>M+L</v>
          </cell>
          <cell r="L162" t="str">
            <v>M+L</v>
          </cell>
          <cell r="M162">
            <v>0</v>
          </cell>
          <cell r="N162">
            <v>0</v>
          </cell>
          <cell r="O162">
            <v>1800000</v>
          </cell>
          <cell r="P162">
            <v>1800000</v>
          </cell>
        </row>
        <row r="163"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A164">
            <v>10</v>
          </cell>
          <cell r="B164" t="str">
            <v>SUB-TOTAL : (A)</v>
          </cell>
          <cell r="C164">
            <v>15000</v>
          </cell>
          <cell r="D164" t="str">
            <v>M</v>
          </cell>
          <cell r="E164">
            <v>223</v>
          </cell>
          <cell r="F164">
            <v>138612100</v>
          </cell>
          <cell r="G164">
            <v>0</v>
          </cell>
          <cell r="H164">
            <v>0</v>
          </cell>
          <cell r="I164">
            <v>0</v>
          </cell>
          <cell r="J164">
            <v>13764</v>
          </cell>
          <cell r="K164">
            <v>0</v>
          </cell>
          <cell r="L164">
            <v>138612100</v>
          </cell>
          <cell r="M164">
            <v>0</v>
          </cell>
          <cell r="N164">
            <v>0</v>
          </cell>
          <cell r="O164">
            <v>0</v>
          </cell>
          <cell r="P164">
            <v>6155030</v>
          </cell>
        </row>
        <row r="165">
          <cell r="A165" t="str">
            <v>a_x000E_6</v>
          </cell>
          <cell r="B165">
            <v>6155028</v>
          </cell>
          <cell r="C165">
            <v>6155028</v>
          </cell>
          <cell r="D165">
            <v>6155028</v>
          </cell>
          <cell r="E165">
            <v>6155028</v>
          </cell>
          <cell r="F165">
            <v>6155028</v>
          </cell>
          <cell r="G165">
            <v>6155028</v>
          </cell>
          <cell r="H165">
            <v>6155028</v>
          </cell>
          <cell r="I165">
            <v>6155028</v>
          </cell>
          <cell r="J165">
            <v>6155028</v>
          </cell>
          <cell r="K165">
            <v>6155028</v>
          </cell>
          <cell r="L165">
            <v>6155028</v>
          </cell>
          <cell r="M165">
            <v>6155028</v>
          </cell>
          <cell r="N165">
            <v>6155028</v>
          </cell>
          <cell r="O165">
            <v>6155028</v>
          </cell>
          <cell r="P165">
            <v>6155028</v>
          </cell>
          <cell r="Q165">
            <v>6155028</v>
          </cell>
        </row>
        <row r="166">
          <cell r="A166" t="str">
            <v>B</v>
          </cell>
          <cell r="B166" t="str">
            <v>CABLE &amp; WIRE FOR POWER SYSTEM</v>
          </cell>
          <cell r="C166">
            <v>130730</v>
          </cell>
          <cell r="D166" t="str">
            <v>M</v>
          </cell>
          <cell r="H166">
            <v>0</v>
          </cell>
          <cell r="I166">
            <v>0.11700000000000001</v>
          </cell>
          <cell r="J166">
            <v>35</v>
          </cell>
          <cell r="K166">
            <v>28</v>
          </cell>
          <cell r="L166">
            <v>8400</v>
          </cell>
          <cell r="M166">
            <v>0</v>
          </cell>
          <cell r="N166">
            <v>0</v>
          </cell>
          <cell r="O166">
            <v>33</v>
          </cell>
          <cell r="P166">
            <v>9900</v>
          </cell>
        </row>
        <row r="167">
          <cell r="A167">
            <v>13</v>
          </cell>
          <cell r="B167" t="str">
            <v xml:space="preserve">    4/C 60 sq.mm </v>
          </cell>
          <cell r="C167">
            <v>300</v>
          </cell>
          <cell r="D167" t="str">
            <v>M</v>
          </cell>
          <cell r="E167">
            <v>232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</row>
        <row r="168">
          <cell r="A168" t="str">
            <v>B</v>
          </cell>
          <cell r="B168" t="str">
            <v xml:space="preserve"> POWER DISTRIBUTION SYSTEM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</row>
        <row r="169"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B170" t="str">
            <v xml:space="preserve"> 600V POWER CABLE, XLPE INSU. PVC JACKET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</row>
        <row r="171">
          <cell r="A171">
            <v>1</v>
          </cell>
          <cell r="B171" t="str">
            <v xml:space="preserve">    3/C 3.5 sq.mm </v>
          </cell>
          <cell r="C171">
            <v>4500</v>
          </cell>
          <cell r="D171" t="str">
            <v>M</v>
          </cell>
          <cell r="E171">
            <v>15</v>
          </cell>
          <cell r="F171">
            <v>67500</v>
          </cell>
          <cell r="G171">
            <v>0</v>
          </cell>
          <cell r="H171">
            <v>0</v>
          </cell>
          <cell r="I171">
            <v>7.9000000000000001E-2</v>
          </cell>
          <cell r="J171">
            <v>356</v>
          </cell>
          <cell r="K171">
            <v>15</v>
          </cell>
          <cell r="L171">
            <v>67500</v>
          </cell>
          <cell r="M171">
            <v>0</v>
          </cell>
          <cell r="N171">
            <v>0</v>
          </cell>
          <cell r="O171">
            <v>22</v>
          </cell>
          <cell r="P171">
            <v>99000</v>
          </cell>
        </row>
        <row r="172">
          <cell r="A172">
            <v>2</v>
          </cell>
          <cell r="B172" t="str">
            <v xml:space="preserve">    3/C 5.5 sq.mm </v>
          </cell>
          <cell r="C172">
            <v>4000</v>
          </cell>
          <cell r="D172" t="str">
            <v>M</v>
          </cell>
          <cell r="E172">
            <v>20</v>
          </cell>
          <cell r="F172">
            <v>80000</v>
          </cell>
          <cell r="G172">
            <v>0</v>
          </cell>
          <cell r="H172">
            <v>0</v>
          </cell>
          <cell r="I172">
            <v>0.1</v>
          </cell>
          <cell r="J172">
            <v>400</v>
          </cell>
          <cell r="K172">
            <v>20</v>
          </cell>
          <cell r="L172">
            <v>80000</v>
          </cell>
          <cell r="M172">
            <v>0</v>
          </cell>
          <cell r="N172">
            <v>0</v>
          </cell>
          <cell r="O172">
            <v>28</v>
          </cell>
          <cell r="P172">
            <v>112000</v>
          </cell>
        </row>
        <row r="173">
          <cell r="A173">
            <v>3</v>
          </cell>
          <cell r="B173" t="str">
            <v xml:space="preserve">    3/C   8 sq.mm </v>
          </cell>
          <cell r="C173">
            <v>3000</v>
          </cell>
          <cell r="D173" t="str">
            <v>M</v>
          </cell>
          <cell r="E173">
            <v>29</v>
          </cell>
          <cell r="F173">
            <v>87000</v>
          </cell>
          <cell r="G173">
            <v>0</v>
          </cell>
          <cell r="H173">
            <v>0</v>
          </cell>
          <cell r="I173">
            <v>0.11799999999999999</v>
          </cell>
          <cell r="J173">
            <v>354</v>
          </cell>
          <cell r="K173">
            <v>29</v>
          </cell>
          <cell r="L173">
            <v>87000</v>
          </cell>
          <cell r="M173">
            <v>0</v>
          </cell>
          <cell r="N173">
            <v>0</v>
          </cell>
          <cell r="O173">
            <v>33</v>
          </cell>
          <cell r="P173">
            <v>99000</v>
          </cell>
        </row>
        <row r="174">
          <cell r="A174">
            <v>4</v>
          </cell>
          <cell r="B174" t="str">
            <v xml:space="preserve">    3/C  14 sq.mm </v>
          </cell>
          <cell r="C174">
            <v>1000</v>
          </cell>
          <cell r="D174" t="str">
            <v>M</v>
          </cell>
          <cell r="E174">
            <v>47</v>
          </cell>
          <cell r="F174">
            <v>47000</v>
          </cell>
          <cell r="G174">
            <v>0</v>
          </cell>
          <cell r="H174">
            <v>0</v>
          </cell>
          <cell r="I174">
            <v>0.152</v>
          </cell>
          <cell r="J174">
            <v>152</v>
          </cell>
          <cell r="K174">
            <v>47</v>
          </cell>
          <cell r="L174">
            <v>47000</v>
          </cell>
          <cell r="M174">
            <v>0</v>
          </cell>
          <cell r="N174">
            <v>0</v>
          </cell>
          <cell r="O174">
            <v>43</v>
          </cell>
          <cell r="P174">
            <v>43000</v>
          </cell>
        </row>
        <row r="175">
          <cell r="A175">
            <v>5</v>
          </cell>
          <cell r="B175" t="str">
            <v xml:space="preserve">    3/C  22 sq.mm </v>
          </cell>
          <cell r="C175">
            <v>3000</v>
          </cell>
          <cell r="D175" t="str">
            <v>M</v>
          </cell>
          <cell r="E175">
            <v>70</v>
          </cell>
          <cell r="F175">
            <v>210000</v>
          </cell>
          <cell r="G175">
            <v>0</v>
          </cell>
          <cell r="H175">
            <v>0</v>
          </cell>
          <cell r="I175">
            <v>0.18099999999999999</v>
          </cell>
          <cell r="J175">
            <v>543</v>
          </cell>
          <cell r="K175">
            <v>70</v>
          </cell>
          <cell r="L175">
            <v>210000</v>
          </cell>
          <cell r="M175">
            <v>0</v>
          </cell>
          <cell r="N175">
            <v>0</v>
          </cell>
          <cell r="O175">
            <v>51</v>
          </cell>
          <cell r="P175">
            <v>153000</v>
          </cell>
        </row>
        <row r="176">
          <cell r="A176">
            <v>6</v>
          </cell>
          <cell r="B176" t="str">
            <v xml:space="preserve">    3/C  38 sq.mm </v>
          </cell>
          <cell r="C176">
            <v>3000</v>
          </cell>
          <cell r="D176" t="str">
            <v>M</v>
          </cell>
          <cell r="E176">
            <v>111</v>
          </cell>
          <cell r="F176">
            <v>333000</v>
          </cell>
          <cell r="G176">
            <v>0</v>
          </cell>
          <cell r="H176">
            <v>0</v>
          </cell>
          <cell r="I176">
            <v>0.23</v>
          </cell>
          <cell r="J176">
            <v>690</v>
          </cell>
          <cell r="K176">
            <v>111</v>
          </cell>
          <cell r="L176">
            <v>333000</v>
          </cell>
          <cell r="M176">
            <v>0</v>
          </cell>
          <cell r="N176">
            <v>0</v>
          </cell>
          <cell r="O176">
            <v>64</v>
          </cell>
          <cell r="P176">
            <v>192000</v>
          </cell>
        </row>
        <row r="177">
          <cell r="A177">
            <v>7</v>
          </cell>
          <cell r="B177" t="str">
            <v xml:space="preserve">    3/C  60 sq.mm </v>
          </cell>
          <cell r="C177">
            <v>7200</v>
          </cell>
          <cell r="D177" t="str">
            <v>M</v>
          </cell>
          <cell r="E177">
            <v>177</v>
          </cell>
          <cell r="F177">
            <v>1274400</v>
          </cell>
          <cell r="G177">
            <v>0</v>
          </cell>
          <cell r="H177">
            <v>0</v>
          </cell>
          <cell r="I177">
            <v>0.27700000000000002</v>
          </cell>
          <cell r="J177">
            <v>1994</v>
          </cell>
          <cell r="K177">
            <v>177</v>
          </cell>
          <cell r="L177">
            <v>1274400</v>
          </cell>
          <cell r="M177">
            <v>0</v>
          </cell>
          <cell r="N177">
            <v>0</v>
          </cell>
          <cell r="O177">
            <v>78</v>
          </cell>
          <cell r="P177">
            <v>561600</v>
          </cell>
        </row>
        <row r="178">
          <cell r="A178">
            <v>8</v>
          </cell>
          <cell r="B178" t="str">
            <v xml:space="preserve">    1/C 100 sq.mm </v>
          </cell>
          <cell r="C178">
            <v>2000</v>
          </cell>
          <cell r="D178" t="str">
            <v>M</v>
          </cell>
          <cell r="E178">
            <v>92</v>
          </cell>
          <cell r="F178">
            <v>184000</v>
          </cell>
          <cell r="G178">
            <v>0</v>
          </cell>
          <cell r="H178">
            <v>0</v>
          </cell>
          <cell r="I178">
            <v>0.17599999999999999</v>
          </cell>
          <cell r="J178">
            <v>352</v>
          </cell>
          <cell r="K178">
            <v>92</v>
          </cell>
          <cell r="L178">
            <v>184000</v>
          </cell>
          <cell r="M178">
            <v>0</v>
          </cell>
          <cell r="N178">
            <v>0</v>
          </cell>
          <cell r="O178">
            <v>49</v>
          </cell>
          <cell r="P178">
            <v>98000</v>
          </cell>
        </row>
        <row r="179">
          <cell r="A179">
            <v>9</v>
          </cell>
          <cell r="B179" t="str">
            <v xml:space="preserve">    1/C 150 sq.mm </v>
          </cell>
          <cell r="C179">
            <v>16500</v>
          </cell>
          <cell r="D179" t="str">
            <v>M</v>
          </cell>
          <cell r="E179">
            <v>137</v>
          </cell>
          <cell r="F179">
            <v>2260500</v>
          </cell>
          <cell r="G179">
            <v>0</v>
          </cell>
          <cell r="H179">
            <v>0</v>
          </cell>
          <cell r="I179">
            <v>0.20499999999999999</v>
          </cell>
          <cell r="J179">
            <v>3383</v>
          </cell>
          <cell r="K179">
            <v>137</v>
          </cell>
          <cell r="L179">
            <v>2260500</v>
          </cell>
          <cell r="M179">
            <v>0</v>
          </cell>
          <cell r="N179">
            <v>0</v>
          </cell>
          <cell r="O179">
            <v>57</v>
          </cell>
          <cell r="P179">
            <v>940500</v>
          </cell>
        </row>
        <row r="180">
          <cell r="A180">
            <v>10</v>
          </cell>
          <cell r="B180" t="str">
            <v xml:space="preserve">    1/C 250 sq.mm </v>
          </cell>
          <cell r="C180">
            <v>15000</v>
          </cell>
          <cell r="D180" t="str">
            <v>M</v>
          </cell>
          <cell r="E180">
            <v>223</v>
          </cell>
          <cell r="F180">
            <v>3345000</v>
          </cell>
          <cell r="G180">
            <v>0</v>
          </cell>
          <cell r="H180">
            <v>0</v>
          </cell>
          <cell r="I180">
            <v>0.247</v>
          </cell>
          <cell r="J180">
            <v>3705</v>
          </cell>
          <cell r="K180">
            <v>223</v>
          </cell>
          <cell r="L180">
            <v>3345000</v>
          </cell>
          <cell r="M180">
            <v>0</v>
          </cell>
          <cell r="N180">
            <v>0</v>
          </cell>
          <cell r="O180">
            <v>69</v>
          </cell>
          <cell r="P180">
            <v>1035000</v>
          </cell>
        </row>
        <row r="181">
          <cell r="A181">
            <v>11</v>
          </cell>
          <cell r="B181" t="str">
            <v xml:space="preserve">    1/C 325 sq.mm </v>
          </cell>
          <cell r="C181">
            <v>16500</v>
          </cell>
          <cell r="D181" t="str">
            <v>M</v>
          </cell>
          <cell r="E181">
            <v>279</v>
          </cell>
          <cell r="F181">
            <v>4603500</v>
          </cell>
          <cell r="G181">
            <v>0</v>
          </cell>
          <cell r="H181">
            <v>0</v>
          </cell>
          <cell r="I181">
            <v>0.27</v>
          </cell>
          <cell r="J181">
            <v>4455</v>
          </cell>
          <cell r="K181">
            <v>279</v>
          </cell>
          <cell r="L181">
            <v>4603500</v>
          </cell>
          <cell r="M181">
            <v>0</v>
          </cell>
          <cell r="N181">
            <v>0</v>
          </cell>
          <cell r="O181">
            <v>76</v>
          </cell>
          <cell r="P181">
            <v>1254000</v>
          </cell>
        </row>
        <row r="182">
          <cell r="A182">
            <v>12</v>
          </cell>
          <cell r="B182" t="str">
            <v xml:space="preserve">    4/C 5.5 sq.mm </v>
          </cell>
          <cell r="C182">
            <v>300</v>
          </cell>
          <cell r="D182" t="str">
            <v>M</v>
          </cell>
          <cell r="E182">
            <v>28</v>
          </cell>
          <cell r="F182">
            <v>8400</v>
          </cell>
          <cell r="G182">
            <v>0</v>
          </cell>
          <cell r="H182">
            <v>0</v>
          </cell>
          <cell r="I182">
            <v>0.11700000000000001</v>
          </cell>
          <cell r="J182">
            <v>35</v>
          </cell>
          <cell r="K182">
            <v>28</v>
          </cell>
          <cell r="L182">
            <v>8400</v>
          </cell>
          <cell r="M182">
            <v>0</v>
          </cell>
          <cell r="N182">
            <v>0</v>
          </cell>
          <cell r="O182">
            <v>33</v>
          </cell>
          <cell r="P182">
            <v>9900</v>
          </cell>
        </row>
        <row r="183">
          <cell r="A183">
            <v>13</v>
          </cell>
          <cell r="B183" t="str">
            <v xml:space="preserve">    4/C 60 sq.mm </v>
          </cell>
          <cell r="C183">
            <v>300</v>
          </cell>
          <cell r="D183" t="str">
            <v>M</v>
          </cell>
          <cell r="E183">
            <v>232</v>
          </cell>
          <cell r="F183">
            <v>69600</v>
          </cell>
          <cell r="G183">
            <v>0</v>
          </cell>
          <cell r="H183">
            <v>0</v>
          </cell>
          <cell r="I183">
            <v>0.32500000000000001</v>
          </cell>
          <cell r="J183">
            <v>98</v>
          </cell>
          <cell r="K183">
            <v>232</v>
          </cell>
          <cell r="L183">
            <v>69600</v>
          </cell>
          <cell r="M183">
            <v>0</v>
          </cell>
          <cell r="N183">
            <v>0</v>
          </cell>
          <cell r="O183">
            <v>91</v>
          </cell>
          <cell r="P183">
            <v>27300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</row>
        <row r="185">
          <cell r="B185" t="str">
            <v xml:space="preserve"> 600V CONTROL CABLE, PVC INSU. PVC JACKET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14</v>
          </cell>
          <cell r="B186" t="str">
            <v xml:space="preserve">    4/C 2.0 sq.mm </v>
          </cell>
          <cell r="C186">
            <v>13000</v>
          </cell>
          <cell r="D186" t="str">
            <v>M</v>
          </cell>
          <cell r="E186">
            <v>11</v>
          </cell>
          <cell r="F186">
            <v>143000</v>
          </cell>
          <cell r="G186">
            <v>0</v>
          </cell>
          <cell r="H186">
            <v>0</v>
          </cell>
          <cell r="I186">
            <v>0.08</v>
          </cell>
          <cell r="J186">
            <v>1040</v>
          </cell>
          <cell r="K186">
            <v>11</v>
          </cell>
          <cell r="L186">
            <v>143000</v>
          </cell>
          <cell r="M186">
            <v>0</v>
          </cell>
          <cell r="N186">
            <v>0</v>
          </cell>
          <cell r="O186">
            <v>22</v>
          </cell>
          <cell r="P186">
            <v>286000</v>
          </cell>
        </row>
        <row r="187">
          <cell r="A187">
            <v>15</v>
          </cell>
          <cell r="B187" t="str">
            <v xml:space="preserve">    7/C 2.0 sq.mm </v>
          </cell>
          <cell r="C187">
            <v>6400</v>
          </cell>
          <cell r="D187" t="str">
            <v>M</v>
          </cell>
          <cell r="E187">
            <v>24</v>
          </cell>
          <cell r="F187">
            <v>153600</v>
          </cell>
          <cell r="G187">
            <v>0</v>
          </cell>
          <cell r="H187">
            <v>0</v>
          </cell>
          <cell r="I187">
            <v>0.105</v>
          </cell>
          <cell r="J187">
            <v>672</v>
          </cell>
          <cell r="K187">
            <v>24</v>
          </cell>
          <cell r="L187">
            <v>153600</v>
          </cell>
          <cell r="M187">
            <v>0</v>
          </cell>
          <cell r="N187">
            <v>0</v>
          </cell>
          <cell r="O187">
            <v>29</v>
          </cell>
          <cell r="P187">
            <v>185600</v>
          </cell>
        </row>
        <row r="188">
          <cell r="A188">
            <v>16</v>
          </cell>
          <cell r="B188" t="str">
            <v xml:space="preserve">    9/C 2.0 sq.mm </v>
          </cell>
          <cell r="C188">
            <v>4000</v>
          </cell>
          <cell r="D188" t="str">
            <v>M</v>
          </cell>
          <cell r="E188">
            <v>30</v>
          </cell>
          <cell r="F188">
            <v>120000</v>
          </cell>
          <cell r="G188">
            <v>0</v>
          </cell>
          <cell r="H188">
            <v>0</v>
          </cell>
          <cell r="I188">
            <v>0.12</v>
          </cell>
          <cell r="J188">
            <v>480</v>
          </cell>
          <cell r="K188">
            <v>30</v>
          </cell>
          <cell r="L188">
            <v>120000</v>
          </cell>
          <cell r="M188">
            <v>0</v>
          </cell>
          <cell r="N188">
            <v>0</v>
          </cell>
          <cell r="O188">
            <v>34</v>
          </cell>
          <cell r="P188">
            <v>136000</v>
          </cell>
        </row>
        <row r="189">
          <cell r="A189">
            <v>17</v>
          </cell>
          <cell r="B189" t="str">
            <v xml:space="preserve">   12/C 2.0 sq.mm </v>
          </cell>
          <cell r="C189">
            <v>2500</v>
          </cell>
          <cell r="D189" t="str">
            <v>M</v>
          </cell>
          <cell r="E189">
            <v>38</v>
          </cell>
          <cell r="F189">
            <v>95000</v>
          </cell>
          <cell r="G189">
            <v>0</v>
          </cell>
          <cell r="H189">
            <v>0</v>
          </cell>
          <cell r="I189">
            <v>0.13800000000000001</v>
          </cell>
          <cell r="J189">
            <v>345</v>
          </cell>
          <cell r="K189">
            <v>38</v>
          </cell>
          <cell r="L189">
            <v>95000</v>
          </cell>
          <cell r="M189">
            <v>0</v>
          </cell>
          <cell r="N189">
            <v>0</v>
          </cell>
          <cell r="O189">
            <v>39</v>
          </cell>
          <cell r="P189">
            <v>97500</v>
          </cell>
        </row>
        <row r="190">
          <cell r="A190">
            <v>18</v>
          </cell>
          <cell r="B190" t="str">
            <v xml:space="preserve">   19/C 2.0 sq.mm </v>
          </cell>
          <cell r="C190">
            <v>1950</v>
          </cell>
          <cell r="D190" t="str">
            <v>M</v>
          </cell>
          <cell r="E190">
            <v>57</v>
          </cell>
          <cell r="F190">
            <v>111150</v>
          </cell>
          <cell r="G190">
            <v>0</v>
          </cell>
          <cell r="H190">
            <v>0</v>
          </cell>
          <cell r="I190">
            <v>0.17399999999999999</v>
          </cell>
          <cell r="J190">
            <v>339</v>
          </cell>
          <cell r="K190">
            <v>57</v>
          </cell>
          <cell r="L190">
            <v>111150</v>
          </cell>
          <cell r="M190">
            <v>0</v>
          </cell>
          <cell r="N190">
            <v>0</v>
          </cell>
          <cell r="O190">
            <v>49</v>
          </cell>
          <cell r="P190">
            <v>95550</v>
          </cell>
        </row>
        <row r="191">
          <cell r="A191">
            <v>19</v>
          </cell>
          <cell r="B191" t="str">
            <v xml:space="preserve">   30/C 2.0 sq.mm </v>
          </cell>
          <cell r="C191">
            <v>1900</v>
          </cell>
          <cell r="D191" t="str">
            <v>M</v>
          </cell>
          <cell r="E191">
            <v>92</v>
          </cell>
          <cell r="F191">
            <v>174800</v>
          </cell>
          <cell r="G191">
            <v>0</v>
          </cell>
          <cell r="H191">
            <v>0</v>
          </cell>
          <cell r="I191">
            <v>0.21199999999999999</v>
          </cell>
          <cell r="J191">
            <v>403</v>
          </cell>
          <cell r="K191">
            <v>92</v>
          </cell>
          <cell r="L191">
            <v>174800</v>
          </cell>
          <cell r="M191">
            <v>0</v>
          </cell>
          <cell r="N191">
            <v>0</v>
          </cell>
          <cell r="O191">
            <v>59</v>
          </cell>
          <cell r="P191">
            <v>112100</v>
          </cell>
        </row>
        <row r="192">
          <cell r="A192">
            <v>20</v>
          </cell>
          <cell r="B192" t="str">
            <v>600V SHIELDED CABLE, 8P-#14AWG</v>
          </cell>
          <cell r="C192">
            <v>300</v>
          </cell>
          <cell r="D192" t="str">
            <v>M</v>
          </cell>
          <cell r="E192">
            <v>83</v>
          </cell>
          <cell r="F192">
            <v>24900</v>
          </cell>
          <cell r="G192">
            <v>0</v>
          </cell>
          <cell r="H192">
            <v>0</v>
          </cell>
          <cell r="I192">
            <v>0.16</v>
          </cell>
          <cell r="J192">
            <v>48</v>
          </cell>
          <cell r="K192">
            <v>83</v>
          </cell>
          <cell r="L192">
            <v>24900</v>
          </cell>
          <cell r="M192">
            <v>0</v>
          </cell>
          <cell r="N192">
            <v>0</v>
          </cell>
          <cell r="O192">
            <v>45</v>
          </cell>
          <cell r="P192">
            <v>13500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B194" t="str">
            <v>8KV POWER CABLE, XLPE INSU. PVC JACKET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</row>
        <row r="195">
          <cell r="A195">
            <v>21</v>
          </cell>
          <cell r="B195" t="str">
            <v xml:space="preserve">    3/C  38 sq.mm </v>
          </cell>
          <cell r="C195">
            <v>880</v>
          </cell>
          <cell r="D195" t="str">
            <v>M</v>
          </cell>
          <cell r="E195">
            <v>268</v>
          </cell>
          <cell r="F195">
            <v>235840</v>
          </cell>
          <cell r="G195">
            <v>0</v>
          </cell>
          <cell r="H195">
            <v>0</v>
          </cell>
          <cell r="I195">
            <v>0.32100000000000001</v>
          </cell>
          <cell r="J195">
            <v>282</v>
          </cell>
          <cell r="K195">
            <v>268</v>
          </cell>
          <cell r="L195">
            <v>235840</v>
          </cell>
          <cell r="M195">
            <v>0</v>
          </cell>
          <cell r="N195">
            <v>0</v>
          </cell>
          <cell r="O195">
            <v>90</v>
          </cell>
          <cell r="P195">
            <v>79200</v>
          </cell>
        </row>
        <row r="196">
          <cell r="A196">
            <v>22</v>
          </cell>
          <cell r="B196" t="str">
            <v xml:space="preserve">    3/C  60 sq.mm </v>
          </cell>
          <cell r="C196">
            <v>200</v>
          </cell>
          <cell r="D196" t="str">
            <v>M</v>
          </cell>
          <cell r="E196">
            <v>367</v>
          </cell>
          <cell r="F196">
            <v>73400</v>
          </cell>
          <cell r="G196">
            <v>0</v>
          </cell>
          <cell r="H196">
            <v>0</v>
          </cell>
          <cell r="I196">
            <v>0.38800000000000001</v>
          </cell>
          <cell r="J196">
            <v>78</v>
          </cell>
          <cell r="K196">
            <v>367</v>
          </cell>
          <cell r="L196">
            <v>73400</v>
          </cell>
          <cell r="M196">
            <v>0</v>
          </cell>
          <cell r="N196">
            <v>0</v>
          </cell>
          <cell r="O196">
            <v>109</v>
          </cell>
          <cell r="P196">
            <v>21800</v>
          </cell>
        </row>
        <row r="197">
          <cell r="A197">
            <v>23</v>
          </cell>
          <cell r="B197" t="str">
            <v xml:space="preserve">    1/C 100 sq.mm </v>
          </cell>
          <cell r="C197">
            <v>4800</v>
          </cell>
          <cell r="D197" t="str">
            <v>M</v>
          </cell>
          <cell r="E197">
            <v>148</v>
          </cell>
          <cell r="F197">
            <v>710400</v>
          </cell>
          <cell r="G197">
            <v>0</v>
          </cell>
          <cell r="H197">
            <v>0</v>
          </cell>
          <cell r="I197">
            <v>0.22500000000000001</v>
          </cell>
          <cell r="J197">
            <v>1080</v>
          </cell>
          <cell r="K197">
            <v>148</v>
          </cell>
          <cell r="L197">
            <v>710400</v>
          </cell>
          <cell r="M197">
            <v>0</v>
          </cell>
          <cell r="N197">
            <v>0</v>
          </cell>
          <cell r="O197">
            <v>63</v>
          </cell>
          <cell r="P197">
            <v>302400</v>
          </cell>
        </row>
        <row r="198">
          <cell r="A198">
            <v>24</v>
          </cell>
          <cell r="B198" t="str">
            <v xml:space="preserve">    1/C 200 sq.mm </v>
          </cell>
          <cell r="C198">
            <v>1000</v>
          </cell>
          <cell r="D198" t="str">
            <v>M</v>
          </cell>
          <cell r="E198">
            <v>246</v>
          </cell>
          <cell r="F198">
            <v>246000</v>
          </cell>
          <cell r="G198">
            <v>0</v>
          </cell>
          <cell r="H198">
            <v>0</v>
          </cell>
          <cell r="I198">
            <v>0.28699999999999998</v>
          </cell>
          <cell r="J198">
            <v>287</v>
          </cell>
          <cell r="K198">
            <v>246</v>
          </cell>
          <cell r="L198">
            <v>246000</v>
          </cell>
          <cell r="M198">
            <v>0</v>
          </cell>
          <cell r="N198">
            <v>0</v>
          </cell>
          <cell r="O198">
            <v>80</v>
          </cell>
          <cell r="P198">
            <v>80000</v>
          </cell>
        </row>
        <row r="199">
          <cell r="A199">
            <v>25</v>
          </cell>
          <cell r="B199" t="str">
            <v xml:space="preserve">    1/C 250 sq.mm </v>
          </cell>
          <cell r="C199">
            <v>17500</v>
          </cell>
          <cell r="D199" t="str">
            <v>M</v>
          </cell>
          <cell r="E199">
            <v>306</v>
          </cell>
          <cell r="F199">
            <v>5355000</v>
          </cell>
          <cell r="G199">
            <v>0</v>
          </cell>
          <cell r="H199">
            <v>0</v>
          </cell>
          <cell r="I199">
            <v>0.27400000000000002</v>
          </cell>
          <cell r="J199">
            <v>4795</v>
          </cell>
          <cell r="K199">
            <v>306</v>
          </cell>
          <cell r="L199">
            <v>5355000</v>
          </cell>
          <cell r="M199">
            <v>0</v>
          </cell>
          <cell r="N199">
            <v>0</v>
          </cell>
          <cell r="O199">
            <v>77</v>
          </cell>
          <cell r="P199">
            <v>1347500</v>
          </cell>
        </row>
        <row r="200">
          <cell r="B200" t="str">
            <v xml:space="preserve"> WEATHER PROOF, NEMA-4X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</row>
        <row r="201">
          <cell r="B201" t="str">
            <v>8KV TERMINATION KIT, HEAT SHRINKABLE TYPE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26</v>
          </cell>
          <cell r="B202" t="str">
            <v xml:space="preserve">    3/C  38 sq.mm </v>
          </cell>
          <cell r="C202">
            <v>8</v>
          </cell>
          <cell r="D202" t="str">
            <v>SET</v>
          </cell>
          <cell r="E202">
            <v>4330</v>
          </cell>
          <cell r="F202">
            <v>34640</v>
          </cell>
          <cell r="G202">
            <v>0</v>
          </cell>
          <cell r="H202">
            <v>0</v>
          </cell>
          <cell r="I202">
            <v>5</v>
          </cell>
          <cell r="J202">
            <v>40</v>
          </cell>
          <cell r="K202">
            <v>4330</v>
          </cell>
          <cell r="L202">
            <v>34640</v>
          </cell>
          <cell r="M202">
            <v>0</v>
          </cell>
          <cell r="N202">
            <v>0</v>
          </cell>
          <cell r="O202">
            <v>1400</v>
          </cell>
          <cell r="P202">
            <v>11200</v>
          </cell>
        </row>
        <row r="203">
          <cell r="A203">
            <v>27</v>
          </cell>
          <cell r="B203" t="str">
            <v xml:space="preserve">    3/C  60 sq.mm </v>
          </cell>
          <cell r="C203">
            <v>10</v>
          </cell>
          <cell r="D203" t="str">
            <v>SET</v>
          </cell>
          <cell r="E203">
            <v>4330</v>
          </cell>
          <cell r="F203">
            <v>43300</v>
          </cell>
          <cell r="G203">
            <v>0</v>
          </cell>
          <cell r="H203">
            <v>0</v>
          </cell>
          <cell r="I203">
            <v>6</v>
          </cell>
          <cell r="J203">
            <v>60</v>
          </cell>
          <cell r="K203">
            <v>4330</v>
          </cell>
          <cell r="L203">
            <v>43300</v>
          </cell>
          <cell r="M203">
            <v>0</v>
          </cell>
          <cell r="N203">
            <v>0</v>
          </cell>
          <cell r="O203">
            <v>1680</v>
          </cell>
          <cell r="P203">
            <v>16800</v>
          </cell>
        </row>
        <row r="204">
          <cell r="A204">
            <v>28</v>
          </cell>
          <cell r="B204" t="str">
            <v xml:space="preserve">   1/C 100 sq.mm </v>
          </cell>
          <cell r="C204">
            <v>30</v>
          </cell>
          <cell r="D204" t="str">
            <v>SET</v>
          </cell>
          <cell r="E204">
            <v>1170</v>
          </cell>
          <cell r="F204">
            <v>35100</v>
          </cell>
          <cell r="G204">
            <v>0</v>
          </cell>
          <cell r="H204">
            <v>0</v>
          </cell>
          <cell r="I204">
            <v>3.5</v>
          </cell>
          <cell r="J204">
            <v>105</v>
          </cell>
          <cell r="K204">
            <v>1170</v>
          </cell>
          <cell r="L204">
            <v>35100</v>
          </cell>
          <cell r="M204">
            <v>0</v>
          </cell>
          <cell r="N204">
            <v>0</v>
          </cell>
          <cell r="O204">
            <v>980</v>
          </cell>
          <cell r="P204">
            <v>29400</v>
          </cell>
        </row>
        <row r="205">
          <cell r="A205">
            <v>29</v>
          </cell>
          <cell r="B205" t="str">
            <v xml:space="preserve">    1/C 200 sq.mm </v>
          </cell>
          <cell r="C205">
            <v>9</v>
          </cell>
          <cell r="D205" t="str">
            <v>SET</v>
          </cell>
          <cell r="E205">
            <v>1550</v>
          </cell>
          <cell r="F205">
            <v>13950</v>
          </cell>
          <cell r="G205">
            <v>0</v>
          </cell>
          <cell r="H205">
            <v>0</v>
          </cell>
          <cell r="I205">
            <v>4.5</v>
          </cell>
          <cell r="J205">
            <v>41</v>
          </cell>
          <cell r="K205">
            <v>1550</v>
          </cell>
          <cell r="L205">
            <v>13950</v>
          </cell>
          <cell r="M205">
            <v>0</v>
          </cell>
          <cell r="N205">
            <v>0</v>
          </cell>
          <cell r="O205">
            <v>1260</v>
          </cell>
          <cell r="P205">
            <v>11340</v>
          </cell>
        </row>
        <row r="206">
          <cell r="A206">
            <v>30</v>
          </cell>
          <cell r="B206" t="str">
            <v xml:space="preserve">    1/C 250 sq.mm </v>
          </cell>
          <cell r="C206">
            <v>40</v>
          </cell>
          <cell r="D206" t="str">
            <v>SET</v>
          </cell>
          <cell r="E206">
            <v>1585</v>
          </cell>
          <cell r="F206">
            <v>63400</v>
          </cell>
          <cell r="G206">
            <v>0</v>
          </cell>
          <cell r="H206">
            <v>0</v>
          </cell>
          <cell r="I206">
            <v>4.5</v>
          </cell>
          <cell r="J206">
            <v>180</v>
          </cell>
          <cell r="K206">
            <v>1585</v>
          </cell>
          <cell r="L206">
            <v>63400</v>
          </cell>
          <cell r="M206">
            <v>0</v>
          </cell>
          <cell r="N206">
            <v>0</v>
          </cell>
          <cell r="O206">
            <v>1260</v>
          </cell>
          <cell r="P206">
            <v>50400</v>
          </cell>
        </row>
        <row r="207"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</row>
        <row r="208">
          <cell r="B208" t="str">
            <v xml:space="preserve"> RSG CONDUIT WITH COUPLING, THICK WALL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</row>
        <row r="209">
          <cell r="B209" t="str">
            <v xml:space="preserve"> (ANSI C80.1 NPT THREADED)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</row>
        <row r="210">
          <cell r="A210">
            <v>31</v>
          </cell>
          <cell r="B210" t="str">
            <v xml:space="preserve">     1"</v>
          </cell>
          <cell r="C210">
            <v>800</v>
          </cell>
          <cell r="D210" t="str">
            <v>M</v>
          </cell>
          <cell r="E210">
            <v>49</v>
          </cell>
          <cell r="F210">
            <v>39200</v>
          </cell>
          <cell r="G210">
            <v>0</v>
          </cell>
          <cell r="H210">
            <v>0</v>
          </cell>
          <cell r="I210">
            <v>0.54</v>
          </cell>
          <cell r="J210">
            <v>432</v>
          </cell>
          <cell r="K210">
            <v>49</v>
          </cell>
          <cell r="L210">
            <v>39200</v>
          </cell>
          <cell r="M210">
            <v>0</v>
          </cell>
          <cell r="N210">
            <v>0</v>
          </cell>
          <cell r="O210">
            <v>151</v>
          </cell>
          <cell r="P210">
            <v>120800</v>
          </cell>
        </row>
        <row r="211">
          <cell r="A211">
            <v>32</v>
          </cell>
          <cell r="B211" t="str">
            <v xml:space="preserve">     2"</v>
          </cell>
          <cell r="C211">
            <v>1000</v>
          </cell>
          <cell r="D211" t="str">
            <v>M</v>
          </cell>
          <cell r="E211">
            <v>105</v>
          </cell>
          <cell r="F211">
            <v>105000</v>
          </cell>
          <cell r="G211">
            <v>0</v>
          </cell>
          <cell r="H211">
            <v>0</v>
          </cell>
          <cell r="I211">
            <v>0.98</v>
          </cell>
          <cell r="J211">
            <v>980</v>
          </cell>
          <cell r="K211">
            <v>105</v>
          </cell>
          <cell r="L211">
            <v>105000</v>
          </cell>
          <cell r="M211">
            <v>0</v>
          </cell>
          <cell r="N211">
            <v>0</v>
          </cell>
          <cell r="O211">
            <v>274</v>
          </cell>
          <cell r="P211">
            <v>274000</v>
          </cell>
        </row>
        <row r="212">
          <cell r="A212">
            <v>33</v>
          </cell>
          <cell r="B212" t="str">
            <v xml:space="preserve">     4"</v>
          </cell>
          <cell r="C212">
            <v>350</v>
          </cell>
          <cell r="D212" t="str">
            <v>M</v>
          </cell>
          <cell r="E212">
            <v>343</v>
          </cell>
          <cell r="F212">
            <v>120050</v>
          </cell>
          <cell r="G212">
            <v>0</v>
          </cell>
          <cell r="H212">
            <v>0</v>
          </cell>
          <cell r="I212">
            <v>1.85</v>
          </cell>
          <cell r="J212">
            <v>648</v>
          </cell>
          <cell r="K212">
            <v>343</v>
          </cell>
          <cell r="L212">
            <v>120050</v>
          </cell>
          <cell r="M212">
            <v>0</v>
          </cell>
          <cell r="N212">
            <v>0</v>
          </cell>
          <cell r="O212">
            <v>518</v>
          </cell>
          <cell r="P212">
            <v>181300</v>
          </cell>
        </row>
        <row r="213">
          <cell r="A213">
            <v>34</v>
          </cell>
          <cell r="B213" t="str">
            <v xml:space="preserve">     6"</v>
          </cell>
          <cell r="C213">
            <v>50</v>
          </cell>
          <cell r="D213" t="str">
            <v>M</v>
          </cell>
          <cell r="E213">
            <v>840</v>
          </cell>
          <cell r="F213">
            <v>42000</v>
          </cell>
          <cell r="G213">
            <v>0</v>
          </cell>
          <cell r="H213">
            <v>0</v>
          </cell>
          <cell r="I213">
            <v>2.72</v>
          </cell>
          <cell r="J213">
            <v>136</v>
          </cell>
          <cell r="K213">
            <v>840</v>
          </cell>
          <cell r="L213">
            <v>42000</v>
          </cell>
          <cell r="M213">
            <v>0</v>
          </cell>
          <cell r="N213">
            <v>0</v>
          </cell>
          <cell r="O213">
            <v>762</v>
          </cell>
          <cell r="P213">
            <v>38100</v>
          </cell>
        </row>
        <row r="214">
          <cell r="E214" t="str">
            <v xml:space="preserve"> 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B215" t="str">
            <v xml:space="preserve"> FLEXIBLE CONDUIT, LIQUID-TIGHT, UA TYPE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</row>
        <row r="216">
          <cell r="A216">
            <v>35</v>
          </cell>
          <cell r="B216" t="str">
            <v xml:space="preserve">     1", 0.6M LG., W/TWO CONNECTORS</v>
          </cell>
          <cell r="C216">
            <v>20</v>
          </cell>
          <cell r="D216" t="str">
            <v>M</v>
          </cell>
          <cell r="E216">
            <v>191</v>
          </cell>
          <cell r="F216">
            <v>3820</v>
          </cell>
          <cell r="G216">
            <v>0</v>
          </cell>
          <cell r="H216">
            <v>0</v>
          </cell>
          <cell r="I216">
            <v>0.64</v>
          </cell>
          <cell r="J216">
            <v>13</v>
          </cell>
          <cell r="K216">
            <v>191</v>
          </cell>
          <cell r="L216">
            <v>3820</v>
          </cell>
          <cell r="M216">
            <v>0</v>
          </cell>
          <cell r="N216">
            <v>0</v>
          </cell>
          <cell r="O216">
            <v>179</v>
          </cell>
          <cell r="P216">
            <v>3580</v>
          </cell>
        </row>
        <row r="217">
          <cell r="A217">
            <v>36</v>
          </cell>
          <cell r="B217" t="str">
            <v xml:space="preserve">    2", 0.6M LG., W/TWO CONNECTORS</v>
          </cell>
          <cell r="C217">
            <v>25</v>
          </cell>
          <cell r="D217" t="str">
            <v>M</v>
          </cell>
          <cell r="E217">
            <v>446</v>
          </cell>
          <cell r="F217">
            <v>11150</v>
          </cell>
          <cell r="G217">
            <v>0</v>
          </cell>
          <cell r="H217">
            <v>0</v>
          </cell>
          <cell r="I217">
            <v>1.1599999999999999</v>
          </cell>
          <cell r="J217">
            <v>29</v>
          </cell>
          <cell r="K217">
            <v>446</v>
          </cell>
          <cell r="L217">
            <v>11150</v>
          </cell>
          <cell r="M217">
            <v>0</v>
          </cell>
          <cell r="N217">
            <v>0</v>
          </cell>
          <cell r="O217">
            <v>325</v>
          </cell>
          <cell r="P217">
            <v>8125</v>
          </cell>
        </row>
        <row r="218">
          <cell r="A218">
            <v>37</v>
          </cell>
          <cell r="B218" t="str">
            <v xml:space="preserve">    4", 0.6M LG., W/TWO CONNECTORS</v>
          </cell>
          <cell r="C218">
            <v>20</v>
          </cell>
          <cell r="D218" t="str">
            <v>M</v>
          </cell>
          <cell r="E218">
            <v>1307</v>
          </cell>
          <cell r="F218">
            <v>26140</v>
          </cell>
          <cell r="G218">
            <v>0</v>
          </cell>
          <cell r="H218">
            <v>0</v>
          </cell>
          <cell r="I218">
            <v>2.08</v>
          </cell>
          <cell r="J218">
            <v>42</v>
          </cell>
          <cell r="K218">
            <v>1307</v>
          </cell>
          <cell r="L218">
            <v>26140</v>
          </cell>
          <cell r="M218">
            <v>0</v>
          </cell>
          <cell r="N218">
            <v>0</v>
          </cell>
          <cell r="O218">
            <v>582</v>
          </cell>
          <cell r="P218">
            <v>11640</v>
          </cell>
        </row>
        <row r="219"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38</v>
          </cell>
          <cell r="B220" t="str">
            <v xml:space="preserve"> HOT DIPPED GALVANIZED CONDUIT FITTING</v>
          </cell>
          <cell r="C220">
            <v>1</v>
          </cell>
          <cell r="D220" t="str">
            <v>LOT</v>
          </cell>
          <cell r="E220">
            <v>612500</v>
          </cell>
          <cell r="F220">
            <v>612500</v>
          </cell>
          <cell r="G220">
            <v>0</v>
          </cell>
          <cell r="H220">
            <v>0</v>
          </cell>
          <cell r="I220">
            <v>658.8</v>
          </cell>
          <cell r="J220">
            <v>659</v>
          </cell>
          <cell r="K220">
            <v>612500</v>
          </cell>
          <cell r="L220">
            <v>612500</v>
          </cell>
          <cell r="M220">
            <v>0</v>
          </cell>
          <cell r="N220">
            <v>0</v>
          </cell>
          <cell r="O220">
            <v>184464</v>
          </cell>
          <cell r="P220">
            <v>184464</v>
          </cell>
        </row>
        <row r="221">
          <cell r="B221" t="str">
            <v xml:space="preserve"> SEALING FITTING, UNION, CLAMP….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</row>
        <row r="222"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</row>
        <row r="223">
          <cell r="A223">
            <v>39</v>
          </cell>
          <cell r="B223" t="str">
            <v xml:space="preserve"> HOT DIPPED GALVANIZED STEEL SUPPORT, FOR CONDUIT</v>
          </cell>
          <cell r="C223">
            <v>1100</v>
          </cell>
          <cell r="D223" t="str">
            <v>KG</v>
          </cell>
          <cell r="E223">
            <v>20</v>
          </cell>
          <cell r="F223">
            <v>22000</v>
          </cell>
          <cell r="G223">
            <v>0</v>
          </cell>
          <cell r="H223">
            <v>0</v>
          </cell>
          <cell r="I223">
            <v>0.15</v>
          </cell>
          <cell r="J223">
            <v>165</v>
          </cell>
          <cell r="K223">
            <v>20</v>
          </cell>
          <cell r="L223">
            <v>22000</v>
          </cell>
          <cell r="M223">
            <v>0</v>
          </cell>
          <cell r="N223">
            <v>0</v>
          </cell>
          <cell r="O223">
            <v>42</v>
          </cell>
          <cell r="P223">
            <v>46200</v>
          </cell>
        </row>
        <row r="224">
          <cell r="A224" t="str">
            <v>A.2.1</v>
          </cell>
          <cell r="B224" t="str">
            <v xml:space="preserve">  6.9KV VCB 4000A 40KA , SWITCHGEAR INCOMING &amp; TIE PANEL </v>
          </cell>
          <cell r="C224">
            <v>3</v>
          </cell>
          <cell r="D224" t="str">
            <v>PNL</v>
          </cell>
          <cell r="E224">
            <v>3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</row>
        <row r="225">
          <cell r="A225">
            <v>40</v>
          </cell>
          <cell r="B225" t="str">
            <v xml:space="preserve"> PUSH BUTTON  STATION, "START-STOP" TYPE,</v>
          </cell>
          <cell r="C225">
            <v>20</v>
          </cell>
          <cell r="D225" t="str">
            <v>SET</v>
          </cell>
          <cell r="E225">
            <v>3600</v>
          </cell>
          <cell r="F225">
            <v>72000</v>
          </cell>
          <cell r="G225">
            <v>0</v>
          </cell>
          <cell r="H225">
            <v>0</v>
          </cell>
          <cell r="I225">
            <v>6</v>
          </cell>
          <cell r="J225">
            <v>120</v>
          </cell>
          <cell r="K225">
            <v>3600</v>
          </cell>
          <cell r="L225">
            <v>72000</v>
          </cell>
          <cell r="M225">
            <v>0</v>
          </cell>
          <cell r="N225">
            <v>0</v>
          </cell>
          <cell r="O225">
            <v>1680</v>
          </cell>
          <cell r="P225">
            <v>33600</v>
          </cell>
        </row>
        <row r="226">
          <cell r="B226" t="str">
            <v xml:space="preserve"> FOR CLASS 1, DIV. 2 GROUP D, NEMA-4X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</row>
        <row r="227"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41</v>
          </cell>
          <cell r="B228" t="str">
            <v xml:space="preserve"> PUSH BUTTON  STATION, "START-STOP" TYPE, WITH LAMP x 1PC</v>
          </cell>
          <cell r="C228">
            <v>12</v>
          </cell>
          <cell r="D228" t="str">
            <v>SET</v>
          </cell>
          <cell r="E228">
            <v>6800</v>
          </cell>
          <cell r="F228">
            <v>81600</v>
          </cell>
          <cell r="G228">
            <v>0</v>
          </cell>
          <cell r="H228">
            <v>0</v>
          </cell>
          <cell r="I228">
            <v>7</v>
          </cell>
          <cell r="J228">
            <v>84</v>
          </cell>
          <cell r="K228">
            <v>6800</v>
          </cell>
          <cell r="L228">
            <v>81600</v>
          </cell>
          <cell r="M228">
            <v>0</v>
          </cell>
          <cell r="N228">
            <v>0</v>
          </cell>
          <cell r="O228">
            <v>1960</v>
          </cell>
          <cell r="P228">
            <v>23520</v>
          </cell>
        </row>
        <row r="229">
          <cell r="B229" t="str">
            <v xml:space="preserve"> FOR CLASS 1, DIV. 2 GROUP D, NEMA-4X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5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</row>
        <row r="230"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42</v>
          </cell>
          <cell r="B231" t="str">
            <v xml:space="preserve"> PUSH BUTTON  STATION, "START-STOP" TYPE,</v>
          </cell>
          <cell r="C231">
            <v>20</v>
          </cell>
          <cell r="D231" t="str">
            <v>SET</v>
          </cell>
          <cell r="E231">
            <v>2800</v>
          </cell>
          <cell r="F231">
            <v>56000</v>
          </cell>
          <cell r="G231">
            <v>0</v>
          </cell>
          <cell r="H231">
            <v>0</v>
          </cell>
          <cell r="I231">
            <v>5</v>
          </cell>
          <cell r="J231">
            <v>100</v>
          </cell>
          <cell r="K231">
            <v>2800</v>
          </cell>
          <cell r="L231">
            <v>56000</v>
          </cell>
          <cell r="M231">
            <v>0</v>
          </cell>
          <cell r="N231">
            <v>0</v>
          </cell>
          <cell r="O231">
            <v>1400</v>
          </cell>
          <cell r="P231">
            <v>28000</v>
          </cell>
        </row>
        <row r="232">
          <cell r="B232" t="str">
            <v xml:space="preserve"> WEATHER PROOF, NEMA-4X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</row>
        <row r="233"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A234">
            <v>43</v>
          </cell>
          <cell r="B234" t="str">
            <v xml:space="preserve"> HOT DIPPED GALVANIZED STEEL SUPPORT, </v>
          </cell>
          <cell r="C234">
            <v>780</v>
          </cell>
          <cell r="D234" t="str">
            <v>KG</v>
          </cell>
          <cell r="E234">
            <v>20</v>
          </cell>
          <cell r="F234">
            <v>15600</v>
          </cell>
          <cell r="G234">
            <v>0</v>
          </cell>
          <cell r="H234">
            <v>0</v>
          </cell>
          <cell r="I234">
            <v>0.15</v>
          </cell>
          <cell r="J234">
            <v>117</v>
          </cell>
          <cell r="K234">
            <v>20</v>
          </cell>
          <cell r="L234">
            <v>15600</v>
          </cell>
          <cell r="M234">
            <v>0</v>
          </cell>
          <cell r="N234">
            <v>0</v>
          </cell>
          <cell r="O234">
            <v>42</v>
          </cell>
          <cell r="P234">
            <v>32760</v>
          </cell>
        </row>
        <row r="235">
          <cell r="B235" t="str">
            <v xml:space="preserve"> 1.5M(H) X 52SET FOR PUSH BUTTON STATION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</row>
        <row r="237">
          <cell r="A237">
            <v>44</v>
          </cell>
          <cell r="B237" t="str">
            <v>SMALL FOUNDATION FOR PUSH BUTTON STATION</v>
          </cell>
          <cell r="C237">
            <v>52</v>
          </cell>
          <cell r="D237" t="str">
            <v>SET</v>
          </cell>
          <cell r="E237">
            <v>1000</v>
          </cell>
          <cell r="F237">
            <v>52000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1000</v>
          </cell>
          <cell r="L237">
            <v>52000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</row>
        <row r="238"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</row>
        <row r="239">
          <cell r="B239" t="str">
            <v xml:space="preserve"> CABLE TRAY, LADDER TYPE H.D. GALV. STEEL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</row>
        <row r="240">
          <cell r="B240" t="str">
            <v xml:space="preserve"> W/ ANODIC TREATMENT &amp; EXPOSY COATING(50u)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</row>
        <row r="241">
          <cell r="B241" t="str">
            <v xml:space="preserve"> STRAIGHT SECTION, 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</row>
        <row r="242">
          <cell r="A242">
            <v>45</v>
          </cell>
          <cell r="B242" t="str">
            <v xml:space="preserve"> 300 mm  WIDE x 100 mm H</v>
          </cell>
          <cell r="C242">
            <v>230</v>
          </cell>
          <cell r="D242" t="str">
            <v>M</v>
          </cell>
          <cell r="E242">
            <v>328</v>
          </cell>
          <cell r="F242">
            <v>75440</v>
          </cell>
          <cell r="G242">
            <v>0</v>
          </cell>
          <cell r="H242">
            <v>0</v>
          </cell>
          <cell r="I242">
            <v>0.74</v>
          </cell>
          <cell r="J242">
            <v>170</v>
          </cell>
          <cell r="K242">
            <v>328</v>
          </cell>
          <cell r="L242">
            <v>75440</v>
          </cell>
          <cell r="M242">
            <v>0</v>
          </cell>
          <cell r="N242">
            <v>0</v>
          </cell>
          <cell r="O242">
            <v>207</v>
          </cell>
          <cell r="P242">
            <v>47610</v>
          </cell>
        </row>
        <row r="243">
          <cell r="A243">
            <v>46</v>
          </cell>
          <cell r="B243" t="str">
            <v xml:space="preserve"> 600 mm WIDE x 100 mm HIGH</v>
          </cell>
          <cell r="C243">
            <v>400</v>
          </cell>
          <cell r="D243" t="str">
            <v>M</v>
          </cell>
          <cell r="E243">
            <v>380</v>
          </cell>
          <cell r="F243">
            <v>152000</v>
          </cell>
          <cell r="G243">
            <v>0</v>
          </cell>
          <cell r="H243">
            <v>0</v>
          </cell>
          <cell r="I243">
            <v>0.84</v>
          </cell>
          <cell r="J243">
            <v>336</v>
          </cell>
          <cell r="K243">
            <v>380</v>
          </cell>
          <cell r="L243">
            <v>152000</v>
          </cell>
          <cell r="M243">
            <v>0</v>
          </cell>
          <cell r="N243">
            <v>0</v>
          </cell>
          <cell r="O243">
            <v>235</v>
          </cell>
          <cell r="P243">
            <v>94000</v>
          </cell>
        </row>
        <row r="244">
          <cell r="A244">
            <v>47</v>
          </cell>
          <cell r="B244" t="str">
            <v xml:space="preserve"> 1000 mm WIDE x 100 mm HIGH</v>
          </cell>
          <cell r="C244">
            <v>160</v>
          </cell>
          <cell r="D244" t="str">
            <v>M</v>
          </cell>
          <cell r="E244">
            <v>450</v>
          </cell>
          <cell r="F244">
            <v>72000</v>
          </cell>
          <cell r="G244">
            <v>0</v>
          </cell>
          <cell r="H244">
            <v>0</v>
          </cell>
          <cell r="I244">
            <v>1</v>
          </cell>
          <cell r="J244">
            <v>160</v>
          </cell>
          <cell r="K244">
            <v>450</v>
          </cell>
          <cell r="L244">
            <v>72000</v>
          </cell>
          <cell r="M244">
            <v>0</v>
          </cell>
          <cell r="N244">
            <v>0</v>
          </cell>
          <cell r="O244">
            <v>280</v>
          </cell>
          <cell r="P244">
            <v>44800</v>
          </cell>
        </row>
        <row r="245"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48</v>
          </cell>
          <cell r="B246" t="str">
            <v xml:space="preserve"> CABLE TRAY COVER, H.D. GALV. STEEL</v>
          </cell>
          <cell r="C246">
            <v>150</v>
          </cell>
          <cell r="D246" t="str">
            <v>M</v>
          </cell>
          <cell r="E246">
            <v>328</v>
          </cell>
          <cell r="F246">
            <v>49200</v>
          </cell>
          <cell r="G246">
            <v>0</v>
          </cell>
          <cell r="H246">
            <v>0</v>
          </cell>
          <cell r="I246">
            <v>0.6</v>
          </cell>
          <cell r="J246">
            <v>90</v>
          </cell>
          <cell r="K246">
            <v>328</v>
          </cell>
          <cell r="L246">
            <v>49200</v>
          </cell>
          <cell r="M246">
            <v>0</v>
          </cell>
          <cell r="N246">
            <v>0</v>
          </cell>
          <cell r="O246">
            <v>168</v>
          </cell>
          <cell r="P246">
            <v>25200</v>
          </cell>
        </row>
        <row r="247">
          <cell r="B247" t="str">
            <v xml:space="preserve"> W/ ANODIC TREATMENT &amp; EXPOSY COATING(50u)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</row>
        <row r="248">
          <cell r="B248" t="str">
            <v xml:space="preserve"> STRAIGHT SECTION, 600 mm WIDE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</row>
        <row r="249"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</row>
        <row r="250">
          <cell r="A250">
            <v>49</v>
          </cell>
          <cell r="B250" t="str">
            <v xml:space="preserve"> CABLE TRAY FITTINGS &amp; ACCESSORIES</v>
          </cell>
          <cell r="C250">
            <v>1</v>
          </cell>
          <cell r="D250" t="str">
            <v>LOT</v>
          </cell>
          <cell r="E250">
            <v>174320</v>
          </cell>
          <cell r="F250">
            <v>174320</v>
          </cell>
          <cell r="G250">
            <v>0</v>
          </cell>
          <cell r="H250">
            <v>0</v>
          </cell>
          <cell r="I250">
            <v>113.39999999999999</v>
          </cell>
          <cell r="J250">
            <v>113</v>
          </cell>
          <cell r="K250">
            <v>174320</v>
          </cell>
          <cell r="L250">
            <v>174320</v>
          </cell>
          <cell r="M250">
            <v>0</v>
          </cell>
          <cell r="N250">
            <v>0</v>
          </cell>
          <cell r="O250">
            <v>31752</v>
          </cell>
          <cell r="P250">
            <v>31752</v>
          </cell>
        </row>
        <row r="251"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</row>
        <row r="252">
          <cell r="A252">
            <v>50</v>
          </cell>
          <cell r="B252" t="str">
            <v xml:space="preserve"> CABLE TRAY SUPPORT(IN TRENCH), HOT DIPPED GALVAN.</v>
          </cell>
          <cell r="C252">
            <v>3950</v>
          </cell>
          <cell r="D252" t="str">
            <v>KG</v>
          </cell>
          <cell r="E252">
            <v>20</v>
          </cell>
          <cell r="F252">
            <v>79000</v>
          </cell>
          <cell r="G252">
            <v>0</v>
          </cell>
          <cell r="H252">
            <v>0</v>
          </cell>
          <cell r="I252">
            <v>0.15</v>
          </cell>
          <cell r="J252">
            <v>593</v>
          </cell>
          <cell r="K252">
            <v>20</v>
          </cell>
          <cell r="L252">
            <v>79000</v>
          </cell>
          <cell r="M252">
            <v>0</v>
          </cell>
          <cell r="N252">
            <v>0</v>
          </cell>
          <cell r="O252">
            <v>42</v>
          </cell>
          <cell r="P252">
            <v>165900</v>
          </cell>
        </row>
        <row r="253"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</row>
        <row r="254">
          <cell r="A254">
            <v>51</v>
          </cell>
          <cell r="B254" t="str">
            <v>POOLING BOX, OUTDOOR TYPE</v>
          </cell>
          <cell r="C254">
            <v>6</v>
          </cell>
          <cell r="D254" t="str">
            <v>SET</v>
          </cell>
          <cell r="E254">
            <v>80000</v>
          </cell>
          <cell r="F254">
            <v>480000</v>
          </cell>
          <cell r="G254">
            <v>0</v>
          </cell>
          <cell r="H254">
            <v>0</v>
          </cell>
          <cell r="I254">
            <v>50</v>
          </cell>
          <cell r="J254">
            <v>300</v>
          </cell>
          <cell r="K254">
            <v>80000</v>
          </cell>
          <cell r="L254">
            <v>480000</v>
          </cell>
          <cell r="M254">
            <v>0</v>
          </cell>
          <cell r="N254">
            <v>0</v>
          </cell>
          <cell r="O254">
            <v>14000</v>
          </cell>
          <cell r="P254">
            <v>84000</v>
          </cell>
        </row>
        <row r="255">
          <cell r="B255" t="str">
            <v>HOT DIPPED GALVANIZED STEEL, W/ PAINTING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</row>
        <row r="256">
          <cell r="B256" t="str">
            <v xml:space="preserve"> 3000(L)x1600(D)x2200(H)MM., W/ DOORS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</row>
        <row r="258">
          <cell r="A258">
            <v>52</v>
          </cell>
          <cell r="B258" t="str">
            <v xml:space="preserve">JUNCTION BOX, INDOOR TYPE, </v>
          </cell>
          <cell r="C258">
            <v>3</v>
          </cell>
          <cell r="D258" t="str">
            <v>SET</v>
          </cell>
          <cell r="E258">
            <v>16000</v>
          </cell>
          <cell r="F258">
            <v>48000</v>
          </cell>
          <cell r="G258">
            <v>0</v>
          </cell>
          <cell r="H258">
            <v>0</v>
          </cell>
          <cell r="I258">
            <v>15</v>
          </cell>
          <cell r="J258">
            <v>45</v>
          </cell>
          <cell r="K258">
            <v>16000</v>
          </cell>
          <cell r="L258">
            <v>48000</v>
          </cell>
          <cell r="M258">
            <v>0</v>
          </cell>
          <cell r="N258">
            <v>0</v>
          </cell>
          <cell r="O258">
            <v>4200</v>
          </cell>
          <cell r="P258">
            <v>12600</v>
          </cell>
        </row>
        <row r="259">
          <cell r="B259" t="str">
            <v>W/ TB.(FOR 2.0MM. WIRE) X 200P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</row>
        <row r="261">
          <cell r="A261">
            <v>53</v>
          </cell>
          <cell r="B261" t="str">
            <v xml:space="preserve"> MISCELLANEOUS MATERIALS</v>
          </cell>
          <cell r="C261">
            <v>1</v>
          </cell>
          <cell r="D261" t="str">
            <v>LOT</v>
          </cell>
          <cell r="E261">
            <v>677772</v>
          </cell>
          <cell r="F261">
            <v>677772</v>
          </cell>
          <cell r="G261">
            <v>0</v>
          </cell>
          <cell r="H261">
            <v>0</v>
          </cell>
          <cell r="I261">
            <v>963.71999999999991</v>
          </cell>
          <cell r="J261">
            <v>964</v>
          </cell>
          <cell r="K261">
            <v>677772</v>
          </cell>
          <cell r="L261">
            <v>677772</v>
          </cell>
          <cell r="M261">
            <v>0</v>
          </cell>
          <cell r="N261">
            <v>0</v>
          </cell>
          <cell r="O261">
            <v>269842</v>
          </cell>
          <cell r="P261">
            <v>269842</v>
          </cell>
        </row>
        <row r="262"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B263" t="str">
            <v>SUB-TOTAL : (B)</v>
          </cell>
          <cell r="C263">
            <v>0</v>
          </cell>
          <cell r="D263">
            <v>0</v>
          </cell>
          <cell r="E263">
            <v>0</v>
          </cell>
          <cell r="F263">
            <v>23270172</v>
          </cell>
          <cell r="G263">
            <v>0</v>
          </cell>
          <cell r="H263">
            <v>0</v>
          </cell>
          <cell r="I263">
            <v>0</v>
          </cell>
          <cell r="J263">
            <v>33088</v>
          </cell>
          <cell r="K263">
            <v>0</v>
          </cell>
          <cell r="L263">
            <v>23270172</v>
          </cell>
          <cell r="M263">
            <v>0</v>
          </cell>
          <cell r="N263">
            <v>0</v>
          </cell>
          <cell r="O263">
            <v>0</v>
          </cell>
          <cell r="P263">
            <v>9262383</v>
          </cell>
        </row>
        <row r="264"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A265">
            <v>0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 t="str">
            <v xml:space="preserve">  C.</v>
          </cell>
          <cell r="B267" t="str">
            <v xml:space="preserve"> LIGHTING SYSTEM(????????????)</v>
          </cell>
          <cell r="C267">
            <v>350</v>
          </cell>
          <cell r="D267" t="str">
            <v>M</v>
          </cell>
          <cell r="E267">
            <v>26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1</v>
          </cell>
          <cell r="B268" t="str">
            <v xml:space="preserve"> LIGHTING PANEL FOR CLASS 1 DIV.2  GROUP D</v>
          </cell>
          <cell r="C268">
            <v>1</v>
          </cell>
          <cell r="D268" t="str">
            <v>SET</v>
          </cell>
          <cell r="E268">
            <v>144000</v>
          </cell>
          <cell r="F268">
            <v>144000</v>
          </cell>
          <cell r="G268">
            <v>0</v>
          </cell>
          <cell r="H268">
            <v>0</v>
          </cell>
          <cell r="I268">
            <v>10</v>
          </cell>
          <cell r="J268">
            <v>10</v>
          </cell>
          <cell r="K268">
            <v>144000</v>
          </cell>
          <cell r="L268">
            <v>144000</v>
          </cell>
          <cell r="M268">
            <v>0</v>
          </cell>
          <cell r="N268">
            <v>0</v>
          </cell>
          <cell r="O268">
            <v>2800</v>
          </cell>
          <cell r="P268">
            <v>2800</v>
          </cell>
        </row>
        <row r="269">
          <cell r="B269" t="str">
            <v xml:space="preserve"> , 3 PHASE 3 WIRE 240V, MAIN 3P30A,BRANCH 2P 20A 6CKT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0.5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</v>
          </cell>
          <cell r="B270" t="str">
            <v xml:space="preserve">LTG. PNL FOR WEATHER-PROOF, 3PHASE 3 WIRE 240V </v>
          </cell>
          <cell r="C270">
            <v>1</v>
          </cell>
          <cell r="D270" t="str">
            <v>SET</v>
          </cell>
          <cell r="E270">
            <v>13000</v>
          </cell>
          <cell r="F270">
            <v>13000</v>
          </cell>
          <cell r="G270">
            <v>0</v>
          </cell>
          <cell r="H270">
            <v>0</v>
          </cell>
          <cell r="I270">
            <v>10</v>
          </cell>
          <cell r="J270">
            <v>10</v>
          </cell>
          <cell r="K270">
            <v>13000</v>
          </cell>
          <cell r="L270">
            <v>13000</v>
          </cell>
          <cell r="M270">
            <v>0</v>
          </cell>
          <cell r="N270">
            <v>0</v>
          </cell>
          <cell r="O270">
            <v>2800</v>
          </cell>
          <cell r="P270">
            <v>2800</v>
          </cell>
        </row>
        <row r="271">
          <cell r="A271">
            <v>11</v>
          </cell>
          <cell r="B271" t="str">
            <v>MAIN 3P30A,BRANCH 2P 20A 8 CKT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</row>
        <row r="272">
          <cell r="A272">
            <v>3</v>
          </cell>
          <cell r="B272" t="str">
            <v>LTG. PNL. FOR CLASS 1, DIV.2 GROUP D , 3PHASE 3WIRE</v>
          </cell>
          <cell r="C272">
            <v>1</v>
          </cell>
          <cell r="D272" t="str">
            <v>SET</v>
          </cell>
          <cell r="E272">
            <v>157500</v>
          </cell>
          <cell r="F272">
            <v>157500</v>
          </cell>
          <cell r="G272">
            <v>0</v>
          </cell>
          <cell r="H272">
            <v>0</v>
          </cell>
          <cell r="I272">
            <v>10</v>
          </cell>
          <cell r="J272">
            <v>10</v>
          </cell>
          <cell r="K272">
            <v>157500</v>
          </cell>
          <cell r="L272">
            <v>157500</v>
          </cell>
          <cell r="M272">
            <v>0</v>
          </cell>
          <cell r="N272">
            <v>0</v>
          </cell>
          <cell r="O272">
            <v>2800</v>
          </cell>
          <cell r="P272">
            <v>2800</v>
          </cell>
        </row>
        <row r="273">
          <cell r="B273" t="str">
            <v>240V, MAIN 3P50A,BRANCH 2P 20A 10CKT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0.56000000000000005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4</v>
          </cell>
          <cell r="B274" t="str">
            <v>LTG. PNL. FOR WEATHER-PROOF , 3PHASE 3WIRE</v>
          </cell>
          <cell r="C274">
            <v>1</v>
          </cell>
          <cell r="D274" t="str">
            <v>SET</v>
          </cell>
          <cell r="E274">
            <v>11000</v>
          </cell>
          <cell r="F274">
            <v>11000</v>
          </cell>
          <cell r="G274">
            <v>0</v>
          </cell>
          <cell r="H274">
            <v>0</v>
          </cell>
          <cell r="I274">
            <v>8</v>
          </cell>
          <cell r="J274">
            <v>8</v>
          </cell>
          <cell r="K274">
            <v>11000</v>
          </cell>
          <cell r="L274">
            <v>11000</v>
          </cell>
          <cell r="M274">
            <v>0</v>
          </cell>
          <cell r="N274">
            <v>0</v>
          </cell>
          <cell r="O274">
            <v>2240</v>
          </cell>
          <cell r="P274">
            <v>2240</v>
          </cell>
        </row>
        <row r="275">
          <cell r="B275" t="str">
            <v>240V, MAIN 3P30A,BRANCH2P 20A 6CKT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5</v>
          </cell>
          <cell r="B276" t="str">
            <v>LTG. PNL. FOR CLASS 1, DIV.2 GROUP D 3 PHASE 3 WIRE</v>
          </cell>
          <cell r="C276">
            <v>1</v>
          </cell>
          <cell r="D276" t="str">
            <v>SET</v>
          </cell>
          <cell r="E276">
            <v>164700</v>
          </cell>
          <cell r="F276">
            <v>164700</v>
          </cell>
          <cell r="G276">
            <v>0</v>
          </cell>
          <cell r="H276">
            <v>0</v>
          </cell>
          <cell r="I276">
            <v>8</v>
          </cell>
          <cell r="J276">
            <v>8</v>
          </cell>
          <cell r="K276">
            <v>164700</v>
          </cell>
          <cell r="L276">
            <v>164700</v>
          </cell>
          <cell r="M276">
            <v>0</v>
          </cell>
          <cell r="N276">
            <v>0</v>
          </cell>
          <cell r="O276">
            <v>2240</v>
          </cell>
          <cell r="P276">
            <v>2240</v>
          </cell>
        </row>
        <row r="277">
          <cell r="B277" t="str">
            <v>240V 2P50A 12CKT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6</v>
          </cell>
          <cell r="B278" t="str">
            <v>LTG. PNL. FOR GENERAL PURPOSE 3 PHASE 3 WIRE</v>
          </cell>
          <cell r="C278">
            <v>2</v>
          </cell>
          <cell r="D278" t="str">
            <v>SET</v>
          </cell>
          <cell r="E278">
            <v>12500</v>
          </cell>
          <cell r="F278">
            <v>25000</v>
          </cell>
          <cell r="G278">
            <v>0</v>
          </cell>
          <cell r="H278">
            <v>0</v>
          </cell>
          <cell r="I278">
            <v>8</v>
          </cell>
          <cell r="J278">
            <v>16</v>
          </cell>
          <cell r="K278">
            <v>12500</v>
          </cell>
          <cell r="L278">
            <v>25000</v>
          </cell>
          <cell r="M278">
            <v>0</v>
          </cell>
          <cell r="N278">
            <v>0</v>
          </cell>
          <cell r="O278">
            <v>2240</v>
          </cell>
          <cell r="P278">
            <v>4480</v>
          </cell>
        </row>
        <row r="279">
          <cell r="B279" t="str">
            <v>240V MAIN 3P50A,BRANCH 3P20A 6CKT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>
            <v>7</v>
          </cell>
          <cell r="B280" t="str">
            <v>LTG. PNL. FOR GENERAL PURPOSE 3 PHASE 3 WIRE</v>
          </cell>
          <cell r="C280">
            <v>1</v>
          </cell>
          <cell r="D280" t="str">
            <v>SET</v>
          </cell>
          <cell r="E280">
            <v>14500</v>
          </cell>
          <cell r="F280">
            <v>14500</v>
          </cell>
          <cell r="G280">
            <v>0</v>
          </cell>
          <cell r="H280">
            <v>0</v>
          </cell>
          <cell r="I280">
            <v>8</v>
          </cell>
          <cell r="J280">
            <v>8</v>
          </cell>
          <cell r="K280">
            <v>14500</v>
          </cell>
          <cell r="L280">
            <v>14500</v>
          </cell>
          <cell r="M280">
            <v>0</v>
          </cell>
          <cell r="N280">
            <v>0</v>
          </cell>
          <cell r="O280">
            <v>2240</v>
          </cell>
          <cell r="P280">
            <v>2240</v>
          </cell>
        </row>
        <row r="281">
          <cell r="B281" t="str">
            <v>240V MAIN 3P70A,BRANCH 3P20A 8CKT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</row>
        <row r="282">
          <cell r="A282">
            <v>8</v>
          </cell>
          <cell r="B282" t="str">
            <v>CIRCUIT BREAKER AND ENCLOSURE FOR CLASS 1 DIV.2</v>
          </cell>
          <cell r="C282">
            <v>5</v>
          </cell>
          <cell r="D282" t="str">
            <v>SET</v>
          </cell>
          <cell r="E282">
            <v>37800</v>
          </cell>
          <cell r="F282">
            <v>189000</v>
          </cell>
          <cell r="G282">
            <v>0</v>
          </cell>
          <cell r="H282">
            <v>0</v>
          </cell>
          <cell r="I282">
            <v>4</v>
          </cell>
          <cell r="J282">
            <v>20</v>
          </cell>
          <cell r="K282">
            <v>37800</v>
          </cell>
          <cell r="L282">
            <v>189000</v>
          </cell>
          <cell r="M282">
            <v>0</v>
          </cell>
          <cell r="N282">
            <v>0</v>
          </cell>
          <cell r="O282">
            <v>1120</v>
          </cell>
          <cell r="P282">
            <v>5600</v>
          </cell>
        </row>
        <row r="283">
          <cell r="B283" t="str">
            <v>GROUP D, 3-POLE 20AMP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9</v>
          </cell>
          <cell r="B284" t="str">
            <v xml:space="preserve">CIRCUIT BREAKER AND ENCLOSURE FOR CLASS 1 DIV.2 </v>
          </cell>
          <cell r="C284">
            <v>1</v>
          </cell>
          <cell r="D284" t="str">
            <v>SET</v>
          </cell>
          <cell r="E284">
            <v>37800</v>
          </cell>
          <cell r="F284">
            <v>37800</v>
          </cell>
          <cell r="G284">
            <v>0</v>
          </cell>
          <cell r="H284">
            <v>0</v>
          </cell>
          <cell r="I284">
            <v>4</v>
          </cell>
          <cell r="J284">
            <v>4</v>
          </cell>
          <cell r="K284">
            <v>37800</v>
          </cell>
          <cell r="L284">
            <v>37800</v>
          </cell>
          <cell r="M284">
            <v>0</v>
          </cell>
          <cell r="N284">
            <v>0</v>
          </cell>
          <cell r="O284">
            <v>1120</v>
          </cell>
          <cell r="P284">
            <v>1120</v>
          </cell>
        </row>
        <row r="285">
          <cell r="B285" t="str">
            <v>GROUP D 3-POLE 30AMP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10</v>
          </cell>
          <cell r="B286" t="str">
            <v xml:space="preserve">DRY TYPE TRANSFORMER WITH ENCLOSURE </v>
          </cell>
          <cell r="C286">
            <v>4</v>
          </cell>
          <cell r="D286" t="str">
            <v>SET</v>
          </cell>
          <cell r="E286">
            <v>25000</v>
          </cell>
          <cell r="F286">
            <v>100000</v>
          </cell>
          <cell r="G286">
            <v>0</v>
          </cell>
          <cell r="H286">
            <v>0</v>
          </cell>
          <cell r="I286">
            <v>12</v>
          </cell>
          <cell r="J286">
            <v>48</v>
          </cell>
          <cell r="K286">
            <v>25000</v>
          </cell>
          <cell r="L286">
            <v>100000</v>
          </cell>
          <cell r="M286">
            <v>0</v>
          </cell>
          <cell r="N286">
            <v>0</v>
          </cell>
          <cell r="O286">
            <v>3360</v>
          </cell>
          <cell r="P286">
            <v>13440</v>
          </cell>
        </row>
        <row r="287">
          <cell r="B287" t="str">
            <v>3PH 480/240V 15KVA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11</v>
          </cell>
          <cell r="B288" t="str">
            <v xml:space="preserve">DRY TYPE TRANSFORMER WITH ENCLOSURE  </v>
          </cell>
          <cell r="C288">
            <v>1</v>
          </cell>
          <cell r="D288" t="str">
            <v>SET</v>
          </cell>
          <cell r="E288">
            <v>33000</v>
          </cell>
          <cell r="F288">
            <v>33000</v>
          </cell>
          <cell r="G288">
            <v>0</v>
          </cell>
          <cell r="H288">
            <v>0</v>
          </cell>
          <cell r="I288">
            <v>16</v>
          </cell>
          <cell r="J288">
            <v>16</v>
          </cell>
          <cell r="K288">
            <v>33000</v>
          </cell>
          <cell r="L288">
            <v>33000</v>
          </cell>
          <cell r="M288">
            <v>0</v>
          </cell>
          <cell r="N288">
            <v>0</v>
          </cell>
          <cell r="O288">
            <v>4480</v>
          </cell>
          <cell r="P288">
            <v>4480</v>
          </cell>
        </row>
        <row r="289">
          <cell r="B289" t="str">
            <v xml:space="preserve"> 3PH 480/240V 25KVA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9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</row>
        <row r="290">
          <cell r="A290">
            <v>12</v>
          </cell>
          <cell r="B290" t="str">
            <v xml:space="preserve">DRY TYPE TRANSFORMER WITH ENCLOSURE  </v>
          </cell>
          <cell r="C290">
            <v>1</v>
          </cell>
          <cell r="D290" t="str">
            <v>SET</v>
          </cell>
          <cell r="E290">
            <v>18000</v>
          </cell>
          <cell r="F290">
            <v>18000</v>
          </cell>
          <cell r="G290">
            <v>0</v>
          </cell>
          <cell r="H290">
            <v>0</v>
          </cell>
          <cell r="I290">
            <v>6</v>
          </cell>
          <cell r="J290">
            <v>6</v>
          </cell>
          <cell r="K290">
            <v>18000</v>
          </cell>
          <cell r="L290">
            <v>18000</v>
          </cell>
          <cell r="M290">
            <v>0</v>
          </cell>
          <cell r="N290">
            <v>0</v>
          </cell>
          <cell r="O290">
            <v>1680</v>
          </cell>
          <cell r="P290">
            <v>1680</v>
          </cell>
        </row>
        <row r="291">
          <cell r="B291" t="str">
            <v xml:space="preserve"> 3PH 480/240-120V 5KVA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13</v>
          </cell>
          <cell r="B292" t="str">
            <v xml:space="preserve"> MER. VAP. LTG. FIX. VAPOR-TIGHT PENDANT</v>
          </cell>
          <cell r="C292">
            <v>21</v>
          </cell>
          <cell r="D292" t="str">
            <v>SET</v>
          </cell>
          <cell r="E292">
            <v>9500</v>
          </cell>
          <cell r="F292">
            <v>199500</v>
          </cell>
          <cell r="G292">
            <v>0</v>
          </cell>
          <cell r="H292">
            <v>0</v>
          </cell>
          <cell r="I292">
            <v>7</v>
          </cell>
          <cell r="J292">
            <v>147</v>
          </cell>
          <cell r="K292">
            <v>9500</v>
          </cell>
          <cell r="L292">
            <v>199500</v>
          </cell>
          <cell r="M292">
            <v>0</v>
          </cell>
          <cell r="N292">
            <v>0</v>
          </cell>
          <cell r="O292">
            <v>1960</v>
          </cell>
          <cell r="P292">
            <v>41160</v>
          </cell>
        </row>
        <row r="293">
          <cell r="B293" t="str">
            <v xml:space="preserve"> MTG,. INTEGRAL CONST. WATT. BALLAST C/W 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</row>
        <row r="294">
          <cell r="B294" t="str">
            <v xml:space="preserve"> GUARD AND DOME REFL. 3/4" HUB 400W 240V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</row>
        <row r="295">
          <cell r="B295" t="str">
            <v>CLASS 1, DIV.2 GROPU D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14</v>
          </cell>
          <cell r="B296" t="str">
            <v xml:space="preserve">MER. VAP. LTG. FIX. VAPOR-TIGHT STANCHION MTG. </v>
          </cell>
          <cell r="C296">
            <v>122</v>
          </cell>
          <cell r="D296" t="str">
            <v>SET</v>
          </cell>
          <cell r="E296">
            <v>6000</v>
          </cell>
          <cell r="F296">
            <v>732000</v>
          </cell>
          <cell r="G296">
            <v>0</v>
          </cell>
          <cell r="H296">
            <v>0</v>
          </cell>
          <cell r="I296">
            <v>8</v>
          </cell>
          <cell r="J296">
            <v>976</v>
          </cell>
          <cell r="K296">
            <v>6000</v>
          </cell>
          <cell r="L296">
            <v>732000</v>
          </cell>
          <cell r="M296">
            <v>0</v>
          </cell>
          <cell r="N296">
            <v>0</v>
          </cell>
          <cell r="O296">
            <v>2240</v>
          </cell>
          <cell r="P296">
            <v>273280</v>
          </cell>
        </row>
        <row r="297">
          <cell r="B297" t="str">
            <v>INTEGRAL CONST. WATT. BALLAST C/W GLOBE GUARD &amp;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7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</row>
        <row r="298">
          <cell r="B298" t="str">
            <v xml:space="preserve">DOME REFL. 1-1/2 IN HUB 175W 240V CLASS 1, DIV 2 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B299" t="str">
            <v>GROUP D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A300">
            <v>15</v>
          </cell>
          <cell r="B300" t="str">
            <v>MER. VAP. LTG. FIX. VAPOR-TIGHT PENDANT MTG.</v>
          </cell>
          <cell r="C300">
            <v>52</v>
          </cell>
          <cell r="D300" t="str">
            <v>SET</v>
          </cell>
          <cell r="E300">
            <v>5600</v>
          </cell>
          <cell r="F300">
            <v>291200</v>
          </cell>
          <cell r="G300">
            <v>0</v>
          </cell>
          <cell r="H300">
            <v>0</v>
          </cell>
          <cell r="I300">
            <v>7</v>
          </cell>
          <cell r="J300">
            <v>364</v>
          </cell>
          <cell r="K300">
            <v>5600</v>
          </cell>
          <cell r="L300">
            <v>291200</v>
          </cell>
          <cell r="M300">
            <v>0</v>
          </cell>
          <cell r="N300">
            <v>0</v>
          </cell>
          <cell r="O300">
            <v>1960</v>
          </cell>
          <cell r="P300">
            <v>101920</v>
          </cell>
        </row>
        <row r="301">
          <cell r="A301">
            <v>19</v>
          </cell>
          <cell r="B301" t="str">
            <v xml:space="preserve">INTEGRAL CONST. WATT. BALLAST C/W GUARD AND 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B302" t="str">
            <v>DOME REFL. 3/4" HUB 175W 240V CLASS 1 DIV.2 GROUP D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A303">
            <v>16</v>
          </cell>
          <cell r="B303" t="str">
            <v xml:space="preserve"> FLOOD FLOODING MER. VAP. 250W WEATHER-PROOF</v>
          </cell>
          <cell r="C303">
            <v>45</v>
          </cell>
          <cell r="D303" t="str">
            <v>SET</v>
          </cell>
          <cell r="E303">
            <v>1900</v>
          </cell>
          <cell r="F303">
            <v>85500</v>
          </cell>
          <cell r="G303">
            <v>0</v>
          </cell>
          <cell r="H303">
            <v>0</v>
          </cell>
          <cell r="I303">
            <v>7</v>
          </cell>
          <cell r="J303">
            <v>315</v>
          </cell>
          <cell r="K303">
            <v>1900</v>
          </cell>
          <cell r="L303">
            <v>85500</v>
          </cell>
          <cell r="M303">
            <v>0</v>
          </cell>
          <cell r="N303">
            <v>0</v>
          </cell>
          <cell r="O303">
            <v>1960</v>
          </cell>
          <cell r="P303">
            <v>88200</v>
          </cell>
        </row>
        <row r="304">
          <cell r="A304">
            <v>17</v>
          </cell>
          <cell r="B304" t="str">
            <v xml:space="preserve">MER. VAP. STREET LTG FIX. 250W 240V </v>
          </cell>
          <cell r="C304">
            <v>209</v>
          </cell>
          <cell r="D304" t="str">
            <v>SET</v>
          </cell>
          <cell r="E304">
            <v>1650</v>
          </cell>
          <cell r="F304">
            <v>344850</v>
          </cell>
          <cell r="G304">
            <v>0</v>
          </cell>
          <cell r="H304">
            <v>0</v>
          </cell>
          <cell r="I304">
            <v>2</v>
          </cell>
          <cell r="J304">
            <v>418</v>
          </cell>
          <cell r="K304">
            <v>1650</v>
          </cell>
          <cell r="L304">
            <v>344850</v>
          </cell>
          <cell r="M304">
            <v>0</v>
          </cell>
          <cell r="N304">
            <v>0</v>
          </cell>
          <cell r="O304">
            <v>560</v>
          </cell>
          <cell r="P304">
            <v>117040</v>
          </cell>
        </row>
        <row r="305">
          <cell r="A305">
            <v>18</v>
          </cell>
          <cell r="B305" t="str">
            <v>STREET LIGHT PLOE 7M SINGLE ARM WITH FOUNDATION</v>
          </cell>
          <cell r="C305">
            <v>95</v>
          </cell>
          <cell r="D305" t="str">
            <v>SET</v>
          </cell>
          <cell r="E305">
            <v>11600</v>
          </cell>
          <cell r="F305">
            <v>1102000</v>
          </cell>
          <cell r="G305">
            <v>0</v>
          </cell>
          <cell r="H305">
            <v>0</v>
          </cell>
          <cell r="I305">
            <v>9</v>
          </cell>
          <cell r="J305">
            <v>855</v>
          </cell>
          <cell r="K305">
            <v>11600</v>
          </cell>
          <cell r="L305">
            <v>1102000</v>
          </cell>
          <cell r="M305">
            <v>0</v>
          </cell>
          <cell r="N305">
            <v>0</v>
          </cell>
          <cell r="O305">
            <v>2520</v>
          </cell>
          <cell r="P305">
            <v>239400</v>
          </cell>
        </row>
        <row r="306">
          <cell r="A306">
            <v>19</v>
          </cell>
          <cell r="B306" t="str">
            <v>STREET LIGHT PLOE 7M TWINS ARMS WITH FOUNDATION</v>
          </cell>
          <cell r="C306">
            <v>57</v>
          </cell>
          <cell r="D306" t="str">
            <v>SET</v>
          </cell>
          <cell r="E306">
            <v>13300</v>
          </cell>
          <cell r="F306">
            <v>758100</v>
          </cell>
          <cell r="G306">
            <v>0</v>
          </cell>
          <cell r="H306">
            <v>0</v>
          </cell>
          <cell r="I306">
            <v>10</v>
          </cell>
          <cell r="J306">
            <v>570</v>
          </cell>
          <cell r="K306">
            <v>13300</v>
          </cell>
          <cell r="L306">
            <v>758100</v>
          </cell>
          <cell r="M306">
            <v>0</v>
          </cell>
          <cell r="N306">
            <v>0</v>
          </cell>
          <cell r="O306">
            <v>2800</v>
          </cell>
          <cell r="P306">
            <v>159600</v>
          </cell>
        </row>
        <row r="307">
          <cell r="A307">
            <v>20</v>
          </cell>
          <cell r="B307" t="str">
            <v xml:space="preserve"> PHOTOELECTRIC CONTROL UNIT, 240V 15A, </v>
          </cell>
          <cell r="C307">
            <v>1</v>
          </cell>
          <cell r="D307" t="str">
            <v>PCS</v>
          </cell>
          <cell r="E307">
            <v>6000</v>
          </cell>
          <cell r="F307">
            <v>6000</v>
          </cell>
          <cell r="G307">
            <v>0</v>
          </cell>
          <cell r="H307">
            <v>0</v>
          </cell>
          <cell r="I307">
            <v>4</v>
          </cell>
          <cell r="J307">
            <v>4</v>
          </cell>
          <cell r="K307">
            <v>6000</v>
          </cell>
          <cell r="L307">
            <v>6000</v>
          </cell>
          <cell r="M307">
            <v>0</v>
          </cell>
          <cell r="N307">
            <v>0</v>
          </cell>
          <cell r="O307">
            <v>1120</v>
          </cell>
          <cell r="P307">
            <v>1120</v>
          </cell>
        </row>
        <row r="308">
          <cell r="A308">
            <v>21</v>
          </cell>
          <cell r="B308" t="str">
            <v>FLUORESCENT LTG. FIX. WITH BATTERY 2x40W 240V</v>
          </cell>
          <cell r="C308">
            <v>46</v>
          </cell>
          <cell r="D308" t="str">
            <v>SET</v>
          </cell>
          <cell r="E308">
            <v>27000</v>
          </cell>
          <cell r="F308">
            <v>1242000</v>
          </cell>
          <cell r="G308">
            <v>0</v>
          </cell>
          <cell r="H308">
            <v>0</v>
          </cell>
          <cell r="I308">
            <v>6</v>
          </cell>
          <cell r="J308">
            <v>276</v>
          </cell>
          <cell r="K308">
            <v>27000</v>
          </cell>
          <cell r="L308">
            <v>1242000</v>
          </cell>
          <cell r="M308">
            <v>0</v>
          </cell>
          <cell r="N308">
            <v>0</v>
          </cell>
          <cell r="O308">
            <v>1680</v>
          </cell>
          <cell r="P308">
            <v>77280</v>
          </cell>
        </row>
        <row r="309">
          <cell r="B309" t="str">
            <v>FOR CLASS 1, DIV.2 GROUP D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</row>
        <row r="310">
          <cell r="A310">
            <v>22</v>
          </cell>
          <cell r="B310" t="str">
            <v xml:space="preserve"> OBSTRUCTION RED BEACON 120/240V, 3W FEED,</v>
          </cell>
          <cell r="C310">
            <v>2</v>
          </cell>
          <cell r="D310" t="str">
            <v>SET</v>
          </cell>
          <cell r="E310">
            <v>48600</v>
          </cell>
          <cell r="F310">
            <v>97200</v>
          </cell>
          <cell r="G310">
            <v>0</v>
          </cell>
          <cell r="H310">
            <v>0</v>
          </cell>
          <cell r="I310">
            <v>40</v>
          </cell>
          <cell r="J310">
            <v>80</v>
          </cell>
          <cell r="K310">
            <v>48600</v>
          </cell>
          <cell r="L310">
            <v>97200</v>
          </cell>
          <cell r="M310">
            <v>0</v>
          </cell>
          <cell r="N310">
            <v>0</v>
          </cell>
          <cell r="O310">
            <v>11200</v>
          </cell>
          <cell r="P310">
            <v>22400</v>
          </cell>
        </row>
        <row r="311">
          <cell r="B311" t="str">
            <v xml:space="preserve"> 620W x 2 FOR CLASS 1, DIV.2 GROUP D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</row>
        <row r="312">
          <cell r="A312">
            <v>23</v>
          </cell>
          <cell r="B312" t="str">
            <v xml:space="preserve"> OBSTRUCTION MARKER LIGHT, SINGLE FIXTURE</v>
          </cell>
          <cell r="C312">
            <v>3</v>
          </cell>
          <cell r="D312" t="str">
            <v>SET</v>
          </cell>
          <cell r="E312">
            <v>23000</v>
          </cell>
          <cell r="F312">
            <v>69000</v>
          </cell>
          <cell r="G312">
            <v>0</v>
          </cell>
          <cell r="H312">
            <v>0</v>
          </cell>
          <cell r="I312">
            <v>15</v>
          </cell>
          <cell r="J312">
            <v>45</v>
          </cell>
          <cell r="K312">
            <v>23000</v>
          </cell>
          <cell r="L312">
            <v>69000</v>
          </cell>
          <cell r="M312">
            <v>0</v>
          </cell>
          <cell r="N312">
            <v>0</v>
          </cell>
          <cell r="O312">
            <v>4200</v>
          </cell>
          <cell r="P312">
            <v>12600</v>
          </cell>
        </row>
        <row r="313">
          <cell r="B313" t="str">
            <v xml:space="preserve"> C/W INSIDE LAMP,120V 116W,FOR CLASS 1, DIV. 2 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</row>
        <row r="314">
          <cell r="B314" t="str">
            <v>GROUP D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0.153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>
            <v>24</v>
          </cell>
          <cell r="B315" t="str">
            <v xml:space="preserve"> FLASHER UNIT, CAST AL. HOUSING 3 CKT</v>
          </cell>
          <cell r="C315">
            <v>1</v>
          </cell>
          <cell r="D315" t="str">
            <v>SET</v>
          </cell>
          <cell r="E315">
            <v>28800</v>
          </cell>
          <cell r="F315">
            <v>28800</v>
          </cell>
          <cell r="G315">
            <v>0</v>
          </cell>
          <cell r="H315">
            <v>0</v>
          </cell>
          <cell r="I315">
            <v>4</v>
          </cell>
          <cell r="J315">
            <v>4</v>
          </cell>
          <cell r="K315">
            <v>28800</v>
          </cell>
          <cell r="L315">
            <v>28800</v>
          </cell>
          <cell r="M315">
            <v>0</v>
          </cell>
          <cell r="N315">
            <v>0</v>
          </cell>
          <cell r="O315">
            <v>1120</v>
          </cell>
          <cell r="P315">
            <v>1120</v>
          </cell>
        </row>
        <row r="316">
          <cell r="B316" t="str">
            <v xml:space="preserve"> SIMULTANEOUS FLASH, 115/240V 3 WIRE, 25A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B317" t="str">
            <v>FOR CLASS 1, DIV.2 GROUP D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</row>
        <row r="318">
          <cell r="A318">
            <v>25</v>
          </cell>
          <cell r="B318" t="str">
            <v xml:space="preserve"> PHOTOELECTRIC CONTROL UNIT, 120V 15A, </v>
          </cell>
          <cell r="C318">
            <v>1</v>
          </cell>
          <cell r="D318" t="str">
            <v>SET</v>
          </cell>
          <cell r="E318">
            <v>28800</v>
          </cell>
          <cell r="F318">
            <v>28800</v>
          </cell>
          <cell r="G318">
            <v>0</v>
          </cell>
          <cell r="H318">
            <v>0</v>
          </cell>
          <cell r="I318">
            <v>6</v>
          </cell>
          <cell r="J318">
            <v>6</v>
          </cell>
          <cell r="K318">
            <v>28800</v>
          </cell>
          <cell r="L318">
            <v>28800</v>
          </cell>
          <cell r="M318">
            <v>0</v>
          </cell>
          <cell r="N318">
            <v>0</v>
          </cell>
          <cell r="O318">
            <v>1680</v>
          </cell>
          <cell r="P318">
            <v>1680</v>
          </cell>
        </row>
        <row r="319">
          <cell r="B319" t="str">
            <v>FOR CLASS 1, DIV.2 GROUP D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</row>
        <row r="320">
          <cell r="A320">
            <v>26</v>
          </cell>
          <cell r="B320" t="str">
            <v xml:space="preserve"> AIRCRAFT WARNING LIGHTING POWER PANEL,</v>
          </cell>
          <cell r="C320">
            <v>1</v>
          </cell>
          <cell r="D320" t="str">
            <v>SET</v>
          </cell>
          <cell r="E320">
            <v>60000</v>
          </cell>
          <cell r="F320">
            <v>60000</v>
          </cell>
          <cell r="G320">
            <v>0</v>
          </cell>
          <cell r="H320">
            <v>0</v>
          </cell>
          <cell r="I320">
            <v>4</v>
          </cell>
          <cell r="J320">
            <v>4</v>
          </cell>
          <cell r="K320">
            <v>60000</v>
          </cell>
          <cell r="L320">
            <v>60000</v>
          </cell>
          <cell r="M320">
            <v>0</v>
          </cell>
          <cell r="N320">
            <v>0</v>
          </cell>
          <cell r="O320">
            <v>1120</v>
          </cell>
          <cell r="P320">
            <v>1120</v>
          </cell>
        </row>
        <row r="321">
          <cell r="B321" t="str">
            <v xml:space="preserve"> OUTDOOR TYPE, 400L x 200W x 200H, 1PH 3W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</row>
        <row r="322">
          <cell r="B322" t="str">
            <v xml:space="preserve"> 240V 30AT IC 10KA, STAINLESS STEEL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</row>
        <row r="323">
          <cell r="A323">
            <v>29</v>
          </cell>
          <cell r="B323" t="str">
            <v>FOR CLASS 1, DIV.2 GROUP D</v>
          </cell>
          <cell r="C323">
            <v>4440</v>
          </cell>
          <cell r="D323" t="str">
            <v>M</v>
          </cell>
          <cell r="E323">
            <v>33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</row>
        <row r="324">
          <cell r="A324">
            <v>27</v>
          </cell>
          <cell r="B324" t="str">
            <v>RECEPTACLE, EXPLOSION-PROOF 20A-3P-2W</v>
          </cell>
          <cell r="C324">
            <v>8</v>
          </cell>
          <cell r="D324" t="str">
            <v>SET</v>
          </cell>
          <cell r="E324">
            <v>5400</v>
          </cell>
          <cell r="F324">
            <v>43200</v>
          </cell>
          <cell r="G324">
            <v>0</v>
          </cell>
          <cell r="H324">
            <v>0</v>
          </cell>
          <cell r="I324">
            <v>4</v>
          </cell>
          <cell r="J324">
            <v>32</v>
          </cell>
          <cell r="K324">
            <v>5400</v>
          </cell>
          <cell r="L324">
            <v>43200</v>
          </cell>
          <cell r="M324">
            <v>0</v>
          </cell>
          <cell r="N324">
            <v>0</v>
          </cell>
          <cell r="O324">
            <v>1120</v>
          </cell>
          <cell r="P324">
            <v>8960</v>
          </cell>
        </row>
        <row r="325">
          <cell r="B325" t="str">
            <v>240V, CLASS 1 DIV.2 GROUP D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</row>
        <row r="326">
          <cell r="A326">
            <v>28</v>
          </cell>
          <cell r="B326" t="str">
            <v>PLUG 20A-3P-2W EXPLOSION-PROOF</v>
          </cell>
          <cell r="C326">
            <v>4</v>
          </cell>
          <cell r="D326" t="str">
            <v>SET</v>
          </cell>
          <cell r="E326">
            <v>1400</v>
          </cell>
          <cell r="F326">
            <v>5600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1400</v>
          </cell>
          <cell r="L326">
            <v>5600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</row>
        <row r="327">
          <cell r="A327">
            <v>29</v>
          </cell>
          <cell r="B327" t="str">
            <v>FIX. WIRE 1/C STRD. COPPER 600V 200 DEGREE 2.0sq.mm</v>
          </cell>
          <cell r="C327">
            <v>4440</v>
          </cell>
          <cell r="D327" t="str">
            <v>M</v>
          </cell>
          <cell r="E327">
            <v>33</v>
          </cell>
          <cell r="F327">
            <v>146520</v>
          </cell>
          <cell r="G327">
            <v>0</v>
          </cell>
          <cell r="H327">
            <v>0</v>
          </cell>
          <cell r="I327">
            <v>0.05</v>
          </cell>
          <cell r="J327">
            <v>222</v>
          </cell>
          <cell r="K327">
            <v>33</v>
          </cell>
          <cell r="L327">
            <v>146520</v>
          </cell>
          <cell r="M327">
            <v>0</v>
          </cell>
          <cell r="N327">
            <v>0</v>
          </cell>
          <cell r="O327">
            <v>14</v>
          </cell>
          <cell r="P327">
            <v>62160</v>
          </cell>
        </row>
        <row r="328">
          <cell r="A328">
            <v>30</v>
          </cell>
          <cell r="B328" t="str">
            <v>R.S.G CONDUIT W/COUPLING,  3/4"</v>
          </cell>
          <cell r="C328">
            <v>2180</v>
          </cell>
          <cell r="D328" t="str">
            <v>M</v>
          </cell>
          <cell r="E328">
            <v>32</v>
          </cell>
          <cell r="F328">
            <v>69760</v>
          </cell>
          <cell r="G328">
            <v>0</v>
          </cell>
          <cell r="H328">
            <v>0</v>
          </cell>
          <cell r="I328">
            <v>0.47</v>
          </cell>
          <cell r="J328">
            <v>1025</v>
          </cell>
          <cell r="K328">
            <v>32</v>
          </cell>
          <cell r="L328">
            <v>69760</v>
          </cell>
          <cell r="M328">
            <v>0</v>
          </cell>
          <cell r="N328">
            <v>0</v>
          </cell>
          <cell r="O328">
            <v>132</v>
          </cell>
          <cell r="P328">
            <v>287760</v>
          </cell>
        </row>
        <row r="329">
          <cell r="A329">
            <v>31</v>
          </cell>
          <cell r="B329" t="str">
            <v>R.S.G CONDUIT W/COUPLING 1"</v>
          </cell>
          <cell r="C329">
            <v>100</v>
          </cell>
          <cell r="D329" t="str">
            <v>M</v>
          </cell>
          <cell r="E329">
            <v>49</v>
          </cell>
          <cell r="F329">
            <v>4900</v>
          </cell>
          <cell r="G329">
            <v>0</v>
          </cell>
          <cell r="H329">
            <v>0</v>
          </cell>
          <cell r="I329">
            <v>0.54</v>
          </cell>
          <cell r="J329">
            <v>54</v>
          </cell>
          <cell r="K329">
            <v>49</v>
          </cell>
          <cell r="L329">
            <v>4900</v>
          </cell>
          <cell r="M329">
            <v>0</v>
          </cell>
          <cell r="N329">
            <v>0</v>
          </cell>
          <cell r="O329">
            <v>151</v>
          </cell>
          <cell r="P329">
            <v>15100</v>
          </cell>
        </row>
        <row r="330">
          <cell r="A330">
            <v>32</v>
          </cell>
          <cell r="B330" t="str">
            <v>R.S.G CONDUIT W/COUPLING 1-1/2"</v>
          </cell>
          <cell r="C330">
            <v>600</v>
          </cell>
          <cell r="D330" t="str">
            <v>M</v>
          </cell>
          <cell r="E330">
            <v>78</v>
          </cell>
          <cell r="F330">
            <v>46800</v>
          </cell>
          <cell r="G330">
            <v>0</v>
          </cell>
          <cell r="H330">
            <v>0</v>
          </cell>
          <cell r="I330">
            <v>0.76</v>
          </cell>
          <cell r="J330">
            <v>456</v>
          </cell>
          <cell r="K330">
            <v>78</v>
          </cell>
          <cell r="L330">
            <v>46800</v>
          </cell>
          <cell r="M330">
            <v>0</v>
          </cell>
          <cell r="N330">
            <v>0</v>
          </cell>
          <cell r="O330">
            <v>213</v>
          </cell>
          <cell r="P330">
            <v>127800</v>
          </cell>
        </row>
        <row r="331">
          <cell r="A331">
            <v>33</v>
          </cell>
          <cell r="B331" t="str">
            <v>PVC CONDUIT 1-1/2"</v>
          </cell>
          <cell r="C331">
            <v>350</v>
          </cell>
          <cell r="D331" t="str">
            <v>M</v>
          </cell>
          <cell r="E331">
            <v>26</v>
          </cell>
          <cell r="F331">
            <v>9100</v>
          </cell>
          <cell r="G331">
            <v>0</v>
          </cell>
          <cell r="H331">
            <v>0</v>
          </cell>
          <cell r="I331">
            <v>0.26</v>
          </cell>
          <cell r="J331">
            <v>91</v>
          </cell>
          <cell r="K331">
            <v>26</v>
          </cell>
          <cell r="L331">
            <v>9100</v>
          </cell>
          <cell r="M331">
            <v>0</v>
          </cell>
          <cell r="N331">
            <v>0</v>
          </cell>
          <cell r="O331">
            <v>73</v>
          </cell>
          <cell r="P331">
            <v>25550</v>
          </cell>
        </row>
        <row r="332">
          <cell r="A332">
            <v>34</v>
          </cell>
          <cell r="B332" t="str">
            <v>PVC CONDUIT ,  2"</v>
          </cell>
          <cell r="C332">
            <v>10615</v>
          </cell>
          <cell r="D332" t="str">
            <v>M</v>
          </cell>
          <cell r="E332">
            <v>38</v>
          </cell>
          <cell r="F332">
            <v>403370</v>
          </cell>
          <cell r="G332">
            <v>0</v>
          </cell>
          <cell r="H332">
            <v>0</v>
          </cell>
          <cell r="I332">
            <v>0.3</v>
          </cell>
          <cell r="J332">
            <v>3185</v>
          </cell>
          <cell r="K332">
            <v>38</v>
          </cell>
          <cell r="L332">
            <v>403370</v>
          </cell>
          <cell r="M332">
            <v>0</v>
          </cell>
          <cell r="N332">
            <v>0</v>
          </cell>
          <cell r="O332">
            <v>84</v>
          </cell>
          <cell r="P332">
            <v>891660</v>
          </cell>
        </row>
        <row r="333">
          <cell r="A333">
            <v>35</v>
          </cell>
          <cell r="B333" t="str">
            <v>CONDUIT FITTINGS &amp; ACCESSORIES</v>
          </cell>
          <cell r="C333">
            <v>1</v>
          </cell>
          <cell r="D333" t="str">
            <v>LOT</v>
          </cell>
          <cell r="E333">
            <v>242920</v>
          </cell>
          <cell r="F333">
            <v>242920</v>
          </cell>
          <cell r="G333">
            <v>0</v>
          </cell>
          <cell r="H333">
            <v>0</v>
          </cell>
          <cell r="I333">
            <v>460.5</v>
          </cell>
          <cell r="J333">
            <v>461</v>
          </cell>
          <cell r="K333">
            <v>242920</v>
          </cell>
          <cell r="L333">
            <v>242920</v>
          </cell>
          <cell r="M333">
            <v>0</v>
          </cell>
          <cell r="N333">
            <v>0</v>
          </cell>
          <cell r="O333">
            <v>128940</v>
          </cell>
          <cell r="P333">
            <v>128940</v>
          </cell>
        </row>
        <row r="334">
          <cell r="A334">
            <v>36</v>
          </cell>
          <cell r="B334" t="str">
            <v>600V PVC WIRE 3.5 sq.mm</v>
          </cell>
          <cell r="C334">
            <v>3500</v>
          </cell>
          <cell r="D334" t="str">
            <v>M</v>
          </cell>
          <cell r="E334">
            <v>3</v>
          </cell>
          <cell r="F334">
            <v>10500</v>
          </cell>
          <cell r="G334">
            <v>0</v>
          </cell>
          <cell r="H334">
            <v>0</v>
          </cell>
          <cell r="I334">
            <v>4.1000000000000002E-2</v>
          </cell>
          <cell r="J334">
            <v>144</v>
          </cell>
          <cell r="K334">
            <v>3</v>
          </cell>
          <cell r="L334">
            <v>10500</v>
          </cell>
          <cell r="M334">
            <v>0</v>
          </cell>
          <cell r="N334">
            <v>0</v>
          </cell>
          <cell r="O334">
            <v>11</v>
          </cell>
          <cell r="P334">
            <v>38500</v>
          </cell>
        </row>
        <row r="335">
          <cell r="A335">
            <v>37</v>
          </cell>
          <cell r="B335" t="str">
            <v>600V PVC WIRE 5.5sq.mm</v>
          </cell>
          <cell r="C335">
            <v>3240</v>
          </cell>
          <cell r="D335" t="str">
            <v>M</v>
          </cell>
          <cell r="E335">
            <v>4</v>
          </cell>
          <cell r="F335">
            <v>12960</v>
          </cell>
          <cell r="G335">
            <v>0</v>
          </cell>
          <cell r="H335">
            <v>0</v>
          </cell>
          <cell r="I335">
            <v>5.1999999999999998E-2</v>
          </cell>
          <cell r="J335">
            <v>168</v>
          </cell>
          <cell r="K335">
            <v>4</v>
          </cell>
          <cell r="L335">
            <v>12960</v>
          </cell>
          <cell r="M335">
            <v>0</v>
          </cell>
          <cell r="N335">
            <v>0</v>
          </cell>
          <cell r="O335">
            <v>15</v>
          </cell>
          <cell r="P335">
            <v>48600</v>
          </cell>
        </row>
        <row r="336">
          <cell r="A336">
            <v>38</v>
          </cell>
          <cell r="B336" t="str">
            <v>600V XLPE 5/C-38sq.mm</v>
          </cell>
          <cell r="C336">
            <v>10615</v>
          </cell>
          <cell r="D336" t="str">
            <v>M</v>
          </cell>
          <cell r="E336">
            <v>200</v>
          </cell>
          <cell r="F336">
            <v>2123000</v>
          </cell>
          <cell r="G336">
            <v>0</v>
          </cell>
          <cell r="H336">
            <v>0</v>
          </cell>
          <cell r="I336">
            <v>0.31</v>
          </cell>
          <cell r="J336">
            <v>3291</v>
          </cell>
          <cell r="K336">
            <v>200</v>
          </cell>
          <cell r="L336">
            <v>2123000</v>
          </cell>
          <cell r="M336">
            <v>0</v>
          </cell>
          <cell r="N336">
            <v>0</v>
          </cell>
          <cell r="O336">
            <v>87</v>
          </cell>
          <cell r="P336">
            <v>923505</v>
          </cell>
        </row>
        <row r="337">
          <cell r="A337">
            <v>39</v>
          </cell>
          <cell r="B337" t="str">
            <v>600V XLPE 4/C 14 sq.mm</v>
          </cell>
          <cell r="C337">
            <v>500</v>
          </cell>
          <cell r="D337" t="str">
            <v>M</v>
          </cell>
          <cell r="E337">
            <v>61</v>
          </cell>
          <cell r="F337">
            <v>30500</v>
          </cell>
          <cell r="G337">
            <v>0</v>
          </cell>
          <cell r="H337">
            <v>0</v>
          </cell>
          <cell r="I337">
            <v>0.17799999999999999</v>
          </cell>
          <cell r="J337">
            <v>89</v>
          </cell>
          <cell r="K337">
            <v>61</v>
          </cell>
          <cell r="L337">
            <v>30500</v>
          </cell>
          <cell r="M337">
            <v>0</v>
          </cell>
          <cell r="N337">
            <v>0</v>
          </cell>
          <cell r="O337">
            <v>50</v>
          </cell>
          <cell r="P337">
            <v>25000</v>
          </cell>
        </row>
        <row r="338">
          <cell r="A338">
            <v>40</v>
          </cell>
          <cell r="B338" t="str">
            <v>HOT DIPPED GALVALNIZED STEEL U-CHANNEL 41x41x2.0t</v>
          </cell>
          <cell r="C338">
            <v>350</v>
          </cell>
          <cell r="D338" t="str">
            <v>M</v>
          </cell>
          <cell r="E338">
            <v>82</v>
          </cell>
          <cell r="F338">
            <v>28700</v>
          </cell>
          <cell r="G338">
            <v>0</v>
          </cell>
          <cell r="H338">
            <v>0</v>
          </cell>
          <cell r="I338">
            <v>0.40699999999999997</v>
          </cell>
          <cell r="J338">
            <v>142</v>
          </cell>
          <cell r="K338">
            <v>82</v>
          </cell>
          <cell r="L338">
            <v>28700</v>
          </cell>
          <cell r="M338">
            <v>0</v>
          </cell>
          <cell r="N338">
            <v>0</v>
          </cell>
          <cell r="O338">
            <v>114</v>
          </cell>
          <cell r="P338">
            <v>39900</v>
          </cell>
        </row>
        <row r="339">
          <cell r="A339">
            <v>41</v>
          </cell>
          <cell r="B339" t="str">
            <v>EXCAVATION</v>
          </cell>
          <cell r="C339">
            <v>1910</v>
          </cell>
          <cell r="D339" t="str">
            <v>M3</v>
          </cell>
          <cell r="E339" t="str">
            <v>M+L</v>
          </cell>
          <cell r="F339" t="str">
            <v>M+L</v>
          </cell>
          <cell r="G339">
            <v>0</v>
          </cell>
          <cell r="H339">
            <v>0</v>
          </cell>
          <cell r="I339">
            <v>0.2</v>
          </cell>
          <cell r="J339">
            <v>0</v>
          </cell>
          <cell r="K339" t="str">
            <v>M+L</v>
          </cell>
          <cell r="L339" t="str">
            <v>M+L</v>
          </cell>
          <cell r="M339">
            <v>0</v>
          </cell>
          <cell r="N339">
            <v>0</v>
          </cell>
          <cell r="O339">
            <v>60</v>
          </cell>
          <cell r="P339">
            <v>114600</v>
          </cell>
        </row>
        <row r="340">
          <cell r="A340">
            <v>42</v>
          </cell>
          <cell r="B340" t="str">
            <v>BACKFILL</v>
          </cell>
          <cell r="C340">
            <v>1910</v>
          </cell>
          <cell r="D340" t="str">
            <v>M3</v>
          </cell>
          <cell r="E340" t="str">
            <v>M+L</v>
          </cell>
          <cell r="F340" t="str">
            <v>M+L</v>
          </cell>
          <cell r="G340">
            <v>0</v>
          </cell>
          <cell r="H340">
            <v>0</v>
          </cell>
          <cell r="I340">
            <v>0.2</v>
          </cell>
          <cell r="J340">
            <v>0</v>
          </cell>
          <cell r="K340" t="str">
            <v>M+L</v>
          </cell>
          <cell r="L340" t="str">
            <v>M+L</v>
          </cell>
          <cell r="M340">
            <v>0</v>
          </cell>
          <cell r="N340">
            <v>0</v>
          </cell>
          <cell r="O340">
            <v>100</v>
          </cell>
          <cell r="P340">
            <v>191000</v>
          </cell>
        </row>
        <row r="341">
          <cell r="A341">
            <v>43</v>
          </cell>
          <cell r="B341" t="str">
            <v>MISCELLANEOUS MATERIALS</v>
          </cell>
          <cell r="C341">
            <v>1</v>
          </cell>
          <cell r="D341" t="str">
            <v>LOT</v>
          </cell>
          <cell r="E341">
            <v>456514</v>
          </cell>
          <cell r="F341">
            <v>456514</v>
          </cell>
          <cell r="G341">
            <v>0</v>
          </cell>
          <cell r="H341">
            <v>0</v>
          </cell>
          <cell r="I341">
            <v>679.40000000000009</v>
          </cell>
          <cell r="J341">
            <v>679</v>
          </cell>
          <cell r="K341">
            <v>456514</v>
          </cell>
          <cell r="L341">
            <v>456514</v>
          </cell>
          <cell r="M341">
            <v>0</v>
          </cell>
          <cell r="N341">
            <v>0</v>
          </cell>
          <cell r="O341">
            <v>190232</v>
          </cell>
          <cell r="P341">
            <v>190232</v>
          </cell>
        </row>
        <row r="342">
          <cell r="B342" t="str">
            <v>SUB-TOTAL : (C)</v>
          </cell>
          <cell r="C342">
            <v>3</v>
          </cell>
          <cell r="D342">
            <v>11.13</v>
          </cell>
          <cell r="E342">
            <v>1.25</v>
          </cell>
          <cell r="F342">
            <v>9586794</v>
          </cell>
          <cell r="G342">
            <v>0</v>
          </cell>
          <cell r="H342">
            <v>0</v>
          </cell>
          <cell r="I342">
            <v>0.3</v>
          </cell>
          <cell r="J342">
            <v>14267</v>
          </cell>
          <cell r="K342">
            <v>0</v>
          </cell>
          <cell r="L342">
            <v>9586794</v>
          </cell>
          <cell r="M342">
            <v>0</v>
          </cell>
          <cell r="N342">
            <v>0</v>
          </cell>
          <cell r="O342">
            <v>0</v>
          </cell>
          <cell r="P342">
            <v>4303107</v>
          </cell>
        </row>
        <row r="343">
          <cell r="B343">
            <v>160</v>
          </cell>
          <cell r="C343">
            <v>4</v>
          </cell>
          <cell r="D343">
            <v>13.49</v>
          </cell>
          <cell r="E343">
            <v>1.25</v>
          </cell>
          <cell r="H343">
            <v>0</v>
          </cell>
          <cell r="I343">
            <v>0.41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4</v>
          </cell>
        </row>
        <row r="344">
          <cell r="B344">
            <v>160</v>
          </cell>
          <cell r="C344">
            <v>5</v>
          </cell>
          <cell r="D344">
            <v>15.88</v>
          </cell>
          <cell r="E344">
            <v>1.5</v>
          </cell>
          <cell r="F344">
            <v>0</v>
          </cell>
          <cell r="G344">
            <v>0</v>
          </cell>
          <cell r="H344">
            <v>0</v>
          </cell>
          <cell r="I344">
            <v>0.51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</row>
        <row r="345">
          <cell r="A345" t="str">
            <v xml:space="preserve">  D.</v>
          </cell>
          <cell r="B345" t="str">
            <v>GROUNDING  SYSTEM</v>
          </cell>
          <cell r="C345">
            <v>6</v>
          </cell>
          <cell r="D345">
            <v>18.260000000000002</v>
          </cell>
          <cell r="E345">
            <v>1.5</v>
          </cell>
          <cell r="F345">
            <v>0</v>
          </cell>
          <cell r="G345">
            <v>0</v>
          </cell>
          <cell r="H345">
            <v>0</v>
          </cell>
          <cell r="I345">
            <v>0.61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</row>
        <row r="346">
          <cell r="A346">
            <v>1</v>
          </cell>
          <cell r="B346" t="str">
            <v xml:space="preserve"> GROUND WIRE, BARE CONDUCTOR 60 sq.mm</v>
          </cell>
          <cell r="C346">
            <v>8000</v>
          </cell>
          <cell r="D346" t="str">
            <v>M</v>
          </cell>
          <cell r="E346">
            <v>47</v>
          </cell>
          <cell r="F346">
            <v>376000</v>
          </cell>
          <cell r="G346">
            <v>0</v>
          </cell>
          <cell r="H346">
            <v>0</v>
          </cell>
          <cell r="I346">
            <v>0.14099999999999999</v>
          </cell>
          <cell r="J346">
            <v>1128</v>
          </cell>
          <cell r="K346">
            <v>47</v>
          </cell>
          <cell r="L346">
            <v>376000</v>
          </cell>
          <cell r="M346">
            <v>0</v>
          </cell>
          <cell r="N346">
            <v>0</v>
          </cell>
          <cell r="O346">
            <v>39</v>
          </cell>
          <cell r="P346">
            <v>312000</v>
          </cell>
        </row>
        <row r="347">
          <cell r="A347">
            <v>2</v>
          </cell>
          <cell r="B347" t="str">
            <v xml:space="preserve"> DITTO, BUT38 sq.mm</v>
          </cell>
          <cell r="C347">
            <v>620</v>
          </cell>
          <cell r="D347" t="str">
            <v>M</v>
          </cell>
          <cell r="E347">
            <v>32</v>
          </cell>
          <cell r="F347">
            <v>19840</v>
          </cell>
          <cell r="G347">
            <v>0</v>
          </cell>
          <cell r="H347">
            <v>0</v>
          </cell>
          <cell r="I347">
            <v>0.11700000000000001</v>
          </cell>
          <cell r="J347">
            <v>73</v>
          </cell>
          <cell r="K347">
            <v>32</v>
          </cell>
          <cell r="L347">
            <v>19840</v>
          </cell>
          <cell r="M347">
            <v>0</v>
          </cell>
          <cell r="N347">
            <v>0</v>
          </cell>
          <cell r="O347">
            <v>33</v>
          </cell>
          <cell r="P347">
            <v>20460</v>
          </cell>
        </row>
        <row r="348">
          <cell r="A348">
            <v>3</v>
          </cell>
          <cell r="B348" t="str">
            <v xml:space="preserve"> GROUND ROD, 3/4" x 10 FT</v>
          </cell>
          <cell r="C348">
            <v>208</v>
          </cell>
          <cell r="D348" t="str">
            <v>PCS</v>
          </cell>
          <cell r="E348">
            <v>350</v>
          </cell>
          <cell r="F348">
            <v>72800</v>
          </cell>
          <cell r="G348">
            <v>0</v>
          </cell>
          <cell r="H348">
            <v>0</v>
          </cell>
          <cell r="I348">
            <v>5</v>
          </cell>
          <cell r="J348">
            <v>1040</v>
          </cell>
          <cell r="K348">
            <v>350</v>
          </cell>
          <cell r="L348">
            <v>72800</v>
          </cell>
          <cell r="M348">
            <v>0</v>
          </cell>
          <cell r="N348">
            <v>0</v>
          </cell>
          <cell r="O348">
            <v>1400</v>
          </cell>
          <cell r="P348">
            <v>291200</v>
          </cell>
        </row>
        <row r="349">
          <cell r="A349">
            <v>4</v>
          </cell>
          <cell r="B349" t="str">
            <v xml:space="preserve"> CADWELD GROUND POWDER CARTRIDGE SIZE 45</v>
          </cell>
          <cell r="C349">
            <v>170</v>
          </cell>
          <cell r="D349" t="str">
            <v>PCS</v>
          </cell>
          <cell r="E349">
            <v>45</v>
          </cell>
          <cell r="F349">
            <v>7650</v>
          </cell>
          <cell r="G349">
            <v>0</v>
          </cell>
          <cell r="H349">
            <v>0</v>
          </cell>
          <cell r="I349">
            <v>0.5</v>
          </cell>
          <cell r="J349">
            <v>85</v>
          </cell>
          <cell r="K349">
            <v>45</v>
          </cell>
          <cell r="L349">
            <v>7650</v>
          </cell>
          <cell r="M349">
            <v>0</v>
          </cell>
          <cell r="N349">
            <v>0</v>
          </cell>
          <cell r="O349">
            <v>140</v>
          </cell>
          <cell r="P349">
            <v>23800</v>
          </cell>
        </row>
        <row r="350">
          <cell r="A350">
            <v>5</v>
          </cell>
          <cell r="B350" t="str">
            <v xml:space="preserve"> CADWELD GROUND POWDER CARTRIDGE SIZE 90</v>
          </cell>
          <cell r="C350">
            <v>93</v>
          </cell>
          <cell r="D350" t="str">
            <v>PCS</v>
          </cell>
          <cell r="E350">
            <v>90</v>
          </cell>
          <cell r="F350">
            <v>8370</v>
          </cell>
          <cell r="G350">
            <v>0</v>
          </cell>
          <cell r="H350">
            <v>0</v>
          </cell>
          <cell r="I350">
            <v>0.5</v>
          </cell>
          <cell r="J350">
            <v>47</v>
          </cell>
          <cell r="K350">
            <v>90</v>
          </cell>
          <cell r="L350">
            <v>8370</v>
          </cell>
          <cell r="M350">
            <v>0</v>
          </cell>
          <cell r="N350">
            <v>0</v>
          </cell>
          <cell r="O350">
            <v>140</v>
          </cell>
          <cell r="P350">
            <v>13020</v>
          </cell>
        </row>
        <row r="351">
          <cell r="A351">
            <v>6</v>
          </cell>
          <cell r="B351" t="str">
            <v xml:space="preserve"> CADWELD GROUND POWDER CARTRIDGE SIZE 115</v>
          </cell>
          <cell r="C351">
            <v>159</v>
          </cell>
          <cell r="D351" t="str">
            <v>PCS</v>
          </cell>
          <cell r="E351">
            <v>115</v>
          </cell>
          <cell r="F351">
            <v>18285</v>
          </cell>
          <cell r="G351">
            <v>0</v>
          </cell>
          <cell r="H351">
            <v>0</v>
          </cell>
          <cell r="I351">
            <v>0.5</v>
          </cell>
          <cell r="J351">
            <v>80</v>
          </cell>
          <cell r="K351">
            <v>115</v>
          </cell>
          <cell r="L351">
            <v>18285</v>
          </cell>
          <cell r="M351">
            <v>0</v>
          </cell>
          <cell r="N351">
            <v>0</v>
          </cell>
          <cell r="O351">
            <v>140</v>
          </cell>
          <cell r="P351">
            <v>22260</v>
          </cell>
        </row>
        <row r="352">
          <cell r="A352">
            <v>7</v>
          </cell>
          <cell r="B352" t="str">
            <v xml:space="preserve"> CADWELD MOLD, FOR CABLE TO GROUND ROD</v>
          </cell>
          <cell r="C352">
            <v>10</v>
          </cell>
          <cell r="D352" t="str">
            <v>PCS</v>
          </cell>
          <cell r="E352">
            <v>1250</v>
          </cell>
          <cell r="F352">
            <v>12500</v>
          </cell>
          <cell r="G352">
            <v>0</v>
          </cell>
          <cell r="H352">
            <v>0</v>
          </cell>
          <cell r="I352">
            <v>2.0299999999999998</v>
          </cell>
          <cell r="J352">
            <v>0</v>
          </cell>
          <cell r="K352">
            <v>1250</v>
          </cell>
          <cell r="L352">
            <v>12500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</row>
        <row r="353">
          <cell r="B353" t="str">
            <v xml:space="preserve"> CADWELD GTC-182G</v>
          </cell>
          <cell r="C353">
            <v>22</v>
          </cell>
          <cell r="D353">
            <v>53.98</v>
          </cell>
          <cell r="E353" t="str">
            <v>N</v>
          </cell>
          <cell r="F353">
            <v>0</v>
          </cell>
          <cell r="G353">
            <v>0</v>
          </cell>
          <cell r="H353">
            <v>0</v>
          </cell>
          <cell r="I353">
            <v>2.23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</row>
        <row r="354">
          <cell r="A354">
            <v>8</v>
          </cell>
          <cell r="B354" t="str">
            <v xml:space="preserve"> CADWELD MOLD, FOR CABLE TO CABLE</v>
          </cell>
          <cell r="C354">
            <v>5</v>
          </cell>
          <cell r="D354" t="str">
            <v>PCS</v>
          </cell>
          <cell r="E354">
            <v>1250</v>
          </cell>
          <cell r="F354">
            <v>6250</v>
          </cell>
          <cell r="G354">
            <v>0</v>
          </cell>
          <cell r="H354">
            <v>0</v>
          </cell>
          <cell r="I354">
            <v>2.4300000000000002</v>
          </cell>
          <cell r="J354">
            <v>0</v>
          </cell>
          <cell r="K354">
            <v>1250</v>
          </cell>
          <cell r="L354">
            <v>6250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</row>
        <row r="355">
          <cell r="A355">
            <v>11</v>
          </cell>
          <cell r="B355" t="str">
            <v xml:space="preserve"> CADWELD TAC-2G2G</v>
          </cell>
          <cell r="C355">
            <v>25</v>
          </cell>
          <cell r="D355" t="str">
            <v>SET</v>
          </cell>
          <cell r="E355">
            <v>3500</v>
          </cell>
          <cell r="F355">
            <v>0</v>
          </cell>
          <cell r="G355">
            <v>0</v>
          </cell>
          <cell r="H355">
            <v>0</v>
          </cell>
          <cell r="I355">
            <v>7.0000000000000007E-2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</row>
        <row r="356">
          <cell r="A356">
            <v>9</v>
          </cell>
          <cell r="B356" t="str">
            <v xml:space="preserve"> DITTO, BUT CADWELD TAC-2G1V</v>
          </cell>
          <cell r="C356">
            <v>10</v>
          </cell>
          <cell r="D356" t="str">
            <v>PCS</v>
          </cell>
          <cell r="E356">
            <v>1250</v>
          </cell>
          <cell r="F356">
            <v>12500</v>
          </cell>
          <cell r="G356">
            <v>0</v>
          </cell>
          <cell r="H356">
            <v>0</v>
          </cell>
          <cell r="I356">
            <v>7.0000000000000007E-2</v>
          </cell>
          <cell r="J356">
            <v>0</v>
          </cell>
          <cell r="K356">
            <v>1250</v>
          </cell>
          <cell r="L356">
            <v>12500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</row>
        <row r="357">
          <cell r="A357">
            <v>10</v>
          </cell>
          <cell r="B357" t="str">
            <v xml:space="preserve"> GROUND CONNECTOR FOR CABLE TO ROD OR PIPE</v>
          </cell>
          <cell r="C357">
            <v>50</v>
          </cell>
          <cell r="D357" t="str">
            <v>PCS</v>
          </cell>
          <cell r="E357">
            <v>650</v>
          </cell>
          <cell r="F357">
            <v>32500</v>
          </cell>
          <cell r="G357">
            <v>0</v>
          </cell>
          <cell r="H357">
            <v>0</v>
          </cell>
          <cell r="I357">
            <v>1</v>
          </cell>
          <cell r="J357">
            <v>50</v>
          </cell>
          <cell r="K357">
            <v>650</v>
          </cell>
          <cell r="L357">
            <v>32500</v>
          </cell>
          <cell r="M357">
            <v>0</v>
          </cell>
          <cell r="N357">
            <v>0</v>
          </cell>
          <cell r="O357">
            <v>280</v>
          </cell>
          <cell r="P357">
            <v>14000</v>
          </cell>
        </row>
        <row r="358">
          <cell r="B358" t="str">
            <v xml:space="preserve"> BURNDY GK-6429</v>
          </cell>
          <cell r="C358">
            <v>0.25</v>
          </cell>
          <cell r="D358">
            <v>2.2400000000000002</v>
          </cell>
          <cell r="E358">
            <v>1</v>
          </cell>
          <cell r="F358">
            <v>0</v>
          </cell>
          <cell r="G358">
            <v>0</v>
          </cell>
          <cell r="H358">
            <v>0</v>
          </cell>
          <cell r="I358">
            <v>7.0000000000000007E-2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</row>
        <row r="359">
          <cell r="A359">
            <v>11</v>
          </cell>
          <cell r="B359" t="str">
            <v xml:space="preserve"> GROUND TERMINAL BOX, 450MMx300MMx150MMx1.6t WITH</v>
          </cell>
          <cell r="C359">
            <v>25</v>
          </cell>
          <cell r="D359" t="str">
            <v>SET</v>
          </cell>
          <cell r="E359">
            <v>3500</v>
          </cell>
          <cell r="F359">
            <v>87500</v>
          </cell>
          <cell r="G359">
            <v>0</v>
          </cell>
          <cell r="H359">
            <v>0</v>
          </cell>
          <cell r="I359">
            <v>6</v>
          </cell>
          <cell r="J359">
            <v>150</v>
          </cell>
          <cell r="K359">
            <v>3500</v>
          </cell>
          <cell r="L359">
            <v>87500</v>
          </cell>
          <cell r="M359">
            <v>0</v>
          </cell>
          <cell r="N359">
            <v>0</v>
          </cell>
          <cell r="O359">
            <v>1680</v>
          </cell>
          <cell r="P359">
            <v>42000</v>
          </cell>
        </row>
        <row r="360">
          <cell r="B360" t="str">
            <v>GROUNDING BUS 300Mx50MMx6t</v>
          </cell>
          <cell r="C360">
            <v>0.25</v>
          </cell>
          <cell r="D360">
            <v>2.2400000000000002</v>
          </cell>
          <cell r="E360">
            <v>1</v>
          </cell>
          <cell r="F360">
            <v>0</v>
          </cell>
          <cell r="G360">
            <v>0</v>
          </cell>
          <cell r="H360">
            <v>0</v>
          </cell>
          <cell r="I360">
            <v>7.0000000000000007E-2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</row>
        <row r="361">
          <cell r="A361">
            <v>12</v>
          </cell>
          <cell r="B361" t="str">
            <v xml:space="preserve"> CABLE LUG, COPPER FOR 60 sq.mm</v>
          </cell>
          <cell r="C361">
            <v>92</v>
          </cell>
          <cell r="D361" t="str">
            <v>PCS</v>
          </cell>
          <cell r="E361">
            <v>60</v>
          </cell>
          <cell r="F361">
            <v>5520</v>
          </cell>
          <cell r="G361">
            <v>0</v>
          </cell>
          <cell r="H361">
            <v>0</v>
          </cell>
          <cell r="I361">
            <v>0.5</v>
          </cell>
          <cell r="J361">
            <v>46</v>
          </cell>
          <cell r="K361">
            <v>60</v>
          </cell>
          <cell r="L361">
            <v>5520</v>
          </cell>
          <cell r="M361">
            <v>0</v>
          </cell>
          <cell r="N361">
            <v>0</v>
          </cell>
          <cell r="O361">
            <v>140</v>
          </cell>
          <cell r="P361">
            <v>12880</v>
          </cell>
        </row>
        <row r="362">
          <cell r="A362">
            <v>13</v>
          </cell>
          <cell r="B362" t="str">
            <v xml:space="preserve"> DITTO, BUT FOR 38 sq.mm</v>
          </cell>
          <cell r="C362">
            <v>169</v>
          </cell>
          <cell r="D362" t="str">
            <v>PCS</v>
          </cell>
          <cell r="E362">
            <v>38</v>
          </cell>
          <cell r="F362">
            <v>6422</v>
          </cell>
          <cell r="G362">
            <v>0</v>
          </cell>
          <cell r="H362">
            <v>0</v>
          </cell>
          <cell r="I362">
            <v>0.5</v>
          </cell>
          <cell r="J362">
            <v>85</v>
          </cell>
          <cell r="K362">
            <v>38</v>
          </cell>
          <cell r="L362">
            <v>6422</v>
          </cell>
          <cell r="M362">
            <v>0</v>
          </cell>
          <cell r="N362">
            <v>0</v>
          </cell>
          <cell r="O362">
            <v>140</v>
          </cell>
          <cell r="P362">
            <v>23660</v>
          </cell>
        </row>
        <row r="363">
          <cell r="A363">
            <v>14</v>
          </cell>
          <cell r="B363" t="str">
            <v xml:space="preserve"> CONCRETE PIPE WITH COVER 12" DIA. 2 FT LG</v>
          </cell>
          <cell r="C363">
            <v>50</v>
          </cell>
          <cell r="D363" t="str">
            <v>PCS</v>
          </cell>
          <cell r="E363">
            <v>2800</v>
          </cell>
          <cell r="F363">
            <v>140000</v>
          </cell>
          <cell r="G363">
            <v>0</v>
          </cell>
          <cell r="H363">
            <v>0</v>
          </cell>
          <cell r="I363">
            <v>3</v>
          </cell>
          <cell r="J363">
            <v>150</v>
          </cell>
          <cell r="K363">
            <v>2800</v>
          </cell>
          <cell r="L363">
            <v>140000</v>
          </cell>
          <cell r="M363">
            <v>0</v>
          </cell>
          <cell r="N363">
            <v>0</v>
          </cell>
          <cell r="O363">
            <v>840</v>
          </cell>
          <cell r="P363">
            <v>42000</v>
          </cell>
        </row>
        <row r="364">
          <cell r="A364">
            <v>15</v>
          </cell>
          <cell r="B364" t="str">
            <v xml:space="preserve"> STEEL PLATE, SS41, 1829x6401x6t</v>
          </cell>
          <cell r="C364">
            <v>1</v>
          </cell>
          <cell r="D364" t="str">
            <v>PCS</v>
          </cell>
          <cell r="E364">
            <v>10000</v>
          </cell>
          <cell r="F364">
            <v>10000</v>
          </cell>
          <cell r="G364">
            <v>0</v>
          </cell>
          <cell r="H364">
            <v>0</v>
          </cell>
          <cell r="I364">
            <v>20</v>
          </cell>
          <cell r="J364">
            <v>20</v>
          </cell>
          <cell r="K364">
            <v>10000</v>
          </cell>
          <cell r="L364">
            <v>10000</v>
          </cell>
          <cell r="M364">
            <v>0</v>
          </cell>
          <cell r="N364">
            <v>0</v>
          </cell>
          <cell r="O364">
            <v>5600</v>
          </cell>
          <cell r="P364">
            <v>5600</v>
          </cell>
        </row>
        <row r="365">
          <cell r="A365">
            <v>16</v>
          </cell>
          <cell r="B365" t="str">
            <v xml:space="preserve"> CONDUIT CLAMP, ONE-HOLE 3/4"</v>
          </cell>
          <cell r="C365">
            <v>265</v>
          </cell>
          <cell r="D365" t="str">
            <v>PCS</v>
          </cell>
          <cell r="E365">
            <v>4</v>
          </cell>
          <cell r="F365">
            <v>1060</v>
          </cell>
          <cell r="G365">
            <v>0</v>
          </cell>
          <cell r="H365">
            <v>0</v>
          </cell>
          <cell r="I365">
            <v>0.5</v>
          </cell>
          <cell r="J365">
            <v>133</v>
          </cell>
          <cell r="K365">
            <v>4</v>
          </cell>
          <cell r="L365">
            <v>1060</v>
          </cell>
          <cell r="M365">
            <v>0</v>
          </cell>
          <cell r="N365">
            <v>0</v>
          </cell>
          <cell r="O365">
            <v>140</v>
          </cell>
          <cell r="P365">
            <v>37100</v>
          </cell>
        </row>
        <row r="366">
          <cell r="A366">
            <v>17</v>
          </cell>
          <cell r="B366" t="str">
            <v xml:space="preserve"> PVC CONDUIT, SCHEDULE B, CNS1302  3/4"</v>
          </cell>
          <cell r="C366">
            <v>265</v>
          </cell>
          <cell r="D366" t="str">
            <v>M</v>
          </cell>
          <cell r="E366">
            <v>12</v>
          </cell>
          <cell r="F366">
            <v>3180</v>
          </cell>
          <cell r="G366">
            <v>0</v>
          </cell>
          <cell r="H366">
            <v>0</v>
          </cell>
          <cell r="I366">
            <v>0.28000000000000003</v>
          </cell>
          <cell r="J366">
            <v>74</v>
          </cell>
          <cell r="K366">
            <v>12</v>
          </cell>
          <cell r="L366">
            <v>3180</v>
          </cell>
          <cell r="M366">
            <v>0</v>
          </cell>
          <cell r="N366">
            <v>0</v>
          </cell>
          <cell r="O366">
            <v>78</v>
          </cell>
          <cell r="P366">
            <v>20670</v>
          </cell>
        </row>
        <row r="367">
          <cell r="A367">
            <v>18</v>
          </cell>
          <cell r="B367" t="str">
            <v xml:space="preserve"> EXCAVATION</v>
          </cell>
          <cell r="C367">
            <v>1550</v>
          </cell>
          <cell r="D367" t="str">
            <v>M3</v>
          </cell>
          <cell r="E367" t="str">
            <v>M+L</v>
          </cell>
          <cell r="F367" t="str">
            <v>M+L</v>
          </cell>
          <cell r="G367">
            <v>0</v>
          </cell>
          <cell r="H367">
            <v>0</v>
          </cell>
          <cell r="I367">
            <v>7.0000000000000007E-2</v>
          </cell>
          <cell r="J367">
            <v>0</v>
          </cell>
          <cell r="K367" t="str">
            <v>M+L</v>
          </cell>
          <cell r="L367" t="str">
            <v>M+L</v>
          </cell>
          <cell r="M367">
            <v>0</v>
          </cell>
          <cell r="N367">
            <v>0</v>
          </cell>
          <cell r="O367">
            <v>72</v>
          </cell>
          <cell r="P367">
            <v>111600</v>
          </cell>
        </row>
        <row r="368">
          <cell r="A368">
            <v>19</v>
          </cell>
          <cell r="B368" t="str">
            <v xml:space="preserve"> BACKFILL</v>
          </cell>
          <cell r="C368">
            <v>1550</v>
          </cell>
          <cell r="D368" t="str">
            <v>M3</v>
          </cell>
          <cell r="E368" t="str">
            <v>M+L</v>
          </cell>
          <cell r="F368" t="str">
            <v>M+L</v>
          </cell>
          <cell r="G368">
            <v>0</v>
          </cell>
          <cell r="H368">
            <v>0</v>
          </cell>
          <cell r="I368">
            <v>7.0000000000000007E-2</v>
          </cell>
          <cell r="J368">
            <v>0</v>
          </cell>
          <cell r="K368" t="str">
            <v>M+L</v>
          </cell>
          <cell r="L368" t="str">
            <v>M+L</v>
          </cell>
          <cell r="M368">
            <v>0</v>
          </cell>
          <cell r="N368">
            <v>0</v>
          </cell>
          <cell r="O368">
            <v>120</v>
          </cell>
          <cell r="P368">
            <v>186000</v>
          </cell>
        </row>
        <row r="369">
          <cell r="A369">
            <v>20</v>
          </cell>
          <cell r="B369" t="str">
            <v xml:space="preserve"> MISCELLANEOUS MATERIALS</v>
          </cell>
          <cell r="C369">
            <v>1</v>
          </cell>
          <cell r="D369" t="str">
            <v>LOT</v>
          </cell>
          <cell r="E369">
            <v>82037.700000000012</v>
          </cell>
          <cell r="F369">
            <v>82038</v>
          </cell>
          <cell r="G369">
            <v>0</v>
          </cell>
          <cell r="H369">
            <v>0</v>
          </cell>
          <cell r="I369">
            <v>316.10000000000002</v>
          </cell>
          <cell r="J369">
            <v>316</v>
          </cell>
          <cell r="K369">
            <v>82038</v>
          </cell>
          <cell r="L369">
            <v>82038</v>
          </cell>
          <cell r="M369">
            <v>0</v>
          </cell>
          <cell r="N369">
            <v>0</v>
          </cell>
          <cell r="O369">
            <v>88508</v>
          </cell>
          <cell r="P369">
            <v>88508</v>
          </cell>
        </row>
        <row r="370">
          <cell r="B370" t="str">
            <v>SUB-TOTAL : (D)</v>
          </cell>
          <cell r="C370">
            <v>1</v>
          </cell>
          <cell r="D370">
            <v>3.38</v>
          </cell>
          <cell r="E370">
            <v>1</v>
          </cell>
          <cell r="F370">
            <v>902415</v>
          </cell>
          <cell r="G370">
            <v>0</v>
          </cell>
          <cell r="H370">
            <v>0</v>
          </cell>
          <cell r="I370">
            <v>0.12</v>
          </cell>
          <cell r="J370">
            <v>3477</v>
          </cell>
          <cell r="K370">
            <v>0</v>
          </cell>
          <cell r="L370">
            <v>902415</v>
          </cell>
          <cell r="M370">
            <v>0</v>
          </cell>
          <cell r="N370">
            <v>0</v>
          </cell>
          <cell r="O370">
            <v>0</v>
          </cell>
          <cell r="P370">
            <v>1266758</v>
          </cell>
        </row>
        <row r="371">
          <cell r="B371" t="str">
            <v>STD</v>
          </cell>
          <cell r="C371">
            <v>1</v>
          </cell>
          <cell r="D371">
            <v>3.38</v>
          </cell>
          <cell r="E371">
            <v>1</v>
          </cell>
          <cell r="F371">
            <v>0</v>
          </cell>
          <cell r="G371">
            <v>0</v>
          </cell>
          <cell r="H371">
            <v>0</v>
          </cell>
          <cell r="I371">
            <v>0.12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B372" t="str">
            <v>STD</v>
          </cell>
          <cell r="C372">
            <v>1</v>
          </cell>
          <cell r="D372">
            <v>3.38</v>
          </cell>
          <cell r="E372">
            <v>1</v>
          </cell>
          <cell r="F372">
            <v>0</v>
          </cell>
          <cell r="G372">
            <v>0</v>
          </cell>
          <cell r="H372">
            <v>0</v>
          </cell>
          <cell r="I372">
            <v>0.12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</row>
        <row r="373">
          <cell r="B373" t="str">
            <v>STD</v>
          </cell>
          <cell r="C373">
            <v>1.25</v>
          </cell>
          <cell r="D373" t="str">
            <v xml:space="preserve"> </v>
          </cell>
          <cell r="E373">
            <v>1</v>
          </cell>
          <cell r="F373">
            <v>0</v>
          </cell>
          <cell r="G373">
            <v>0</v>
          </cell>
          <cell r="H373">
            <v>0</v>
          </cell>
          <cell r="I373">
            <v>0.15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A374" t="str">
            <v>E.</v>
          </cell>
          <cell r="B374" t="str">
            <v>TELEPHONE SYSTEM(??????????)</v>
          </cell>
          <cell r="C374">
            <v>1.25</v>
          </cell>
          <cell r="D374">
            <v>3.56</v>
          </cell>
          <cell r="E374">
            <v>1</v>
          </cell>
          <cell r="F374">
            <v>0</v>
          </cell>
          <cell r="G374">
            <v>0</v>
          </cell>
          <cell r="H374">
            <v>0</v>
          </cell>
          <cell r="I374">
            <v>0.15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A375">
            <v>1</v>
          </cell>
          <cell r="B375" t="str">
            <v>PABX , W/100 EXTENSION , 10 TRUNK LINE</v>
          </cell>
          <cell r="C375">
            <v>1</v>
          </cell>
          <cell r="D375" t="str">
            <v>SET</v>
          </cell>
          <cell r="E375">
            <v>380000</v>
          </cell>
          <cell r="F375">
            <v>380000</v>
          </cell>
          <cell r="G375">
            <v>0</v>
          </cell>
          <cell r="H375">
            <v>0</v>
          </cell>
          <cell r="I375">
            <v>40</v>
          </cell>
          <cell r="J375">
            <v>40</v>
          </cell>
          <cell r="K375">
            <v>380000</v>
          </cell>
          <cell r="L375">
            <v>380000</v>
          </cell>
          <cell r="M375">
            <v>0</v>
          </cell>
          <cell r="N375">
            <v>0</v>
          </cell>
          <cell r="O375">
            <v>11200</v>
          </cell>
          <cell r="P375">
            <v>11200</v>
          </cell>
        </row>
        <row r="376">
          <cell r="A376">
            <v>2</v>
          </cell>
          <cell r="B376" t="str">
            <v xml:space="preserve"> TELEPHONE CABLE, SOLID COPPER PVBC INSU. 5 PAIRS</v>
          </cell>
          <cell r="C376">
            <v>1300</v>
          </cell>
          <cell r="D376" t="str">
            <v>M</v>
          </cell>
          <cell r="E376">
            <v>14</v>
          </cell>
          <cell r="F376">
            <v>18200</v>
          </cell>
          <cell r="G376">
            <v>0</v>
          </cell>
          <cell r="H376">
            <v>0</v>
          </cell>
          <cell r="I376">
            <v>8.5999999999999993E-2</v>
          </cell>
          <cell r="J376">
            <v>112</v>
          </cell>
          <cell r="K376">
            <v>14</v>
          </cell>
          <cell r="L376">
            <v>18200</v>
          </cell>
          <cell r="M376">
            <v>0</v>
          </cell>
          <cell r="N376">
            <v>0</v>
          </cell>
          <cell r="O376">
            <v>24</v>
          </cell>
          <cell r="P376">
            <v>31200</v>
          </cell>
        </row>
        <row r="377">
          <cell r="A377">
            <v>3</v>
          </cell>
          <cell r="B377" t="str">
            <v xml:space="preserve"> DITTO, BUT 10 PAIRS</v>
          </cell>
          <cell r="C377">
            <v>250</v>
          </cell>
          <cell r="D377" t="str">
            <v>M</v>
          </cell>
          <cell r="E377">
            <v>30</v>
          </cell>
          <cell r="F377">
            <v>7500</v>
          </cell>
          <cell r="G377">
            <v>0</v>
          </cell>
          <cell r="H377">
            <v>0</v>
          </cell>
          <cell r="I377">
            <v>0.122</v>
          </cell>
          <cell r="J377">
            <v>31</v>
          </cell>
          <cell r="K377">
            <v>30</v>
          </cell>
          <cell r="L377">
            <v>7500</v>
          </cell>
          <cell r="M377">
            <v>0</v>
          </cell>
          <cell r="N377">
            <v>0</v>
          </cell>
          <cell r="O377">
            <v>34</v>
          </cell>
          <cell r="P377">
            <v>8500</v>
          </cell>
        </row>
        <row r="378">
          <cell r="A378">
            <v>4</v>
          </cell>
          <cell r="B378" t="str">
            <v xml:space="preserve"> DITTO, BUT 30 PAIRS</v>
          </cell>
          <cell r="C378">
            <v>300</v>
          </cell>
          <cell r="D378" t="str">
            <v>M</v>
          </cell>
          <cell r="E378">
            <v>80</v>
          </cell>
          <cell r="F378">
            <v>24000</v>
          </cell>
          <cell r="G378">
            <v>0</v>
          </cell>
          <cell r="H378">
            <v>0</v>
          </cell>
          <cell r="I378">
            <v>0.20599999999999999</v>
          </cell>
          <cell r="J378">
            <v>62</v>
          </cell>
          <cell r="K378">
            <v>80</v>
          </cell>
          <cell r="L378">
            <v>24000</v>
          </cell>
          <cell r="M378">
            <v>0</v>
          </cell>
          <cell r="N378">
            <v>0</v>
          </cell>
          <cell r="O378">
            <v>58</v>
          </cell>
          <cell r="P378">
            <v>17400</v>
          </cell>
        </row>
        <row r="379">
          <cell r="A379">
            <v>4</v>
          </cell>
          <cell r="B379" t="str">
            <v xml:space="preserve"> DITTO, BUT 50 PAIRS</v>
          </cell>
          <cell r="C379">
            <v>400</v>
          </cell>
          <cell r="D379" t="str">
            <v>M</v>
          </cell>
          <cell r="E379">
            <v>133</v>
          </cell>
          <cell r="F379">
            <v>53200</v>
          </cell>
          <cell r="G379">
            <v>0</v>
          </cell>
          <cell r="H379">
            <v>0</v>
          </cell>
          <cell r="I379">
            <v>0.25600000000000001</v>
          </cell>
          <cell r="J379">
            <v>102</v>
          </cell>
          <cell r="K379">
            <v>133</v>
          </cell>
          <cell r="L379">
            <v>53200</v>
          </cell>
          <cell r="M379">
            <v>0</v>
          </cell>
          <cell r="N379">
            <v>0</v>
          </cell>
          <cell r="O379">
            <v>72</v>
          </cell>
          <cell r="P379">
            <v>28800</v>
          </cell>
        </row>
        <row r="380">
          <cell r="A380">
            <v>5</v>
          </cell>
          <cell r="B380" t="str">
            <v xml:space="preserve"> MISCELLANEOUS MATERIALS</v>
          </cell>
          <cell r="C380">
            <v>1</v>
          </cell>
          <cell r="D380" t="str">
            <v>LOT</v>
          </cell>
          <cell r="E380">
            <v>10290</v>
          </cell>
          <cell r="F380">
            <v>10290</v>
          </cell>
          <cell r="G380">
            <v>0</v>
          </cell>
          <cell r="H380">
            <v>0</v>
          </cell>
          <cell r="I380">
            <v>105</v>
          </cell>
          <cell r="J380">
            <v>105</v>
          </cell>
          <cell r="K380">
            <v>10290</v>
          </cell>
          <cell r="L380">
            <v>10290</v>
          </cell>
          <cell r="M380">
            <v>0</v>
          </cell>
          <cell r="N380">
            <v>0</v>
          </cell>
          <cell r="O380">
            <v>29400</v>
          </cell>
          <cell r="P380">
            <v>29400</v>
          </cell>
        </row>
        <row r="381">
          <cell r="B381" t="str">
            <v>SUB-TOTAL : (E)</v>
          </cell>
          <cell r="C381">
            <v>2</v>
          </cell>
          <cell r="D381">
            <v>3.91</v>
          </cell>
          <cell r="E381">
            <v>1</v>
          </cell>
          <cell r="F381">
            <v>493190</v>
          </cell>
          <cell r="G381">
            <v>0</v>
          </cell>
          <cell r="H381">
            <v>0</v>
          </cell>
          <cell r="I381">
            <v>0.3</v>
          </cell>
          <cell r="J381">
            <v>452</v>
          </cell>
          <cell r="K381">
            <v>0</v>
          </cell>
          <cell r="L381">
            <v>493190</v>
          </cell>
          <cell r="M381">
            <v>0</v>
          </cell>
          <cell r="N381">
            <v>0</v>
          </cell>
          <cell r="O381">
            <v>0</v>
          </cell>
          <cell r="P381">
            <v>126500</v>
          </cell>
        </row>
        <row r="382">
          <cell r="B382" t="str">
            <v>STD</v>
          </cell>
          <cell r="C382">
            <v>2.5</v>
          </cell>
          <cell r="D382">
            <v>5.16</v>
          </cell>
          <cell r="E382">
            <v>1</v>
          </cell>
          <cell r="F382">
            <v>0</v>
          </cell>
          <cell r="G382">
            <v>0</v>
          </cell>
          <cell r="H382">
            <v>0</v>
          </cell>
          <cell r="I382">
            <v>0.25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</row>
        <row r="383">
          <cell r="B383" t="str">
            <v>STD</v>
          </cell>
          <cell r="C383">
            <v>3</v>
          </cell>
          <cell r="D383">
            <v>5.49</v>
          </cell>
          <cell r="E383">
            <v>1</v>
          </cell>
          <cell r="F383">
            <v>0</v>
          </cell>
          <cell r="G383">
            <v>0</v>
          </cell>
          <cell r="H383">
            <v>0</v>
          </cell>
          <cell r="I383">
            <v>0.3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A384" t="str">
            <v>F.</v>
          </cell>
          <cell r="B384" t="str">
            <v>PAGE/INTERCOMMUNICATION SYSTEM</v>
          </cell>
          <cell r="C384">
            <v>3.5</v>
          </cell>
          <cell r="D384" t="str">
            <v xml:space="preserve"> </v>
          </cell>
          <cell r="E384">
            <v>1</v>
          </cell>
          <cell r="F384">
            <v>0</v>
          </cell>
          <cell r="G384">
            <v>0</v>
          </cell>
          <cell r="H384">
            <v>0</v>
          </cell>
          <cell r="I384">
            <v>0.35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</row>
        <row r="385">
          <cell r="A385">
            <v>1</v>
          </cell>
          <cell r="B385" t="str">
            <v xml:space="preserve"> PAGE/PARTY STATION, SINGLE PARTY LINE</v>
          </cell>
          <cell r="C385">
            <v>10</v>
          </cell>
          <cell r="D385" t="str">
            <v>SET</v>
          </cell>
          <cell r="E385">
            <v>19700</v>
          </cell>
          <cell r="F385">
            <v>197000</v>
          </cell>
          <cell r="G385">
            <v>0</v>
          </cell>
          <cell r="H385">
            <v>0</v>
          </cell>
          <cell r="I385">
            <v>12</v>
          </cell>
          <cell r="J385">
            <v>120</v>
          </cell>
          <cell r="K385">
            <v>19700</v>
          </cell>
          <cell r="L385">
            <v>197000</v>
          </cell>
          <cell r="M385">
            <v>0</v>
          </cell>
          <cell r="N385">
            <v>0</v>
          </cell>
          <cell r="O385">
            <v>3360</v>
          </cell>
          <cell r="P385">
            <v>33600</v>
          </cell>
        </row>
        <row r="386">
          <cell r="B386" t="str">
            <v xml:space="preserve"> CL.1, DIV.2 , G-T #730-104 OR EQUAL</v>
          </cell>
          <cell r="C386">
            <v>5</v>
          </cell>
          <cell r="D386">
            <v>6.55</v>
          </cell>
          <cell r="E386">
            <v>1</v>
          </cell>
          <cell r="F386">
            <v>0</v>
          </cell>
          <cell r="G386">
            <v>0</v>
          </cell>
          <cell r="H386">
            <v>0</v>
          </cell>
          <cell r="I386">
            <v>0.51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A387">
            <v>2</v>
          </cell>
          <cell r="B387" t="str">
            <v>DITTO, BUT INDOOR TYPE, G-T #700-102</v>
          </cell>
          <cell r="C387">
            <v>4</v>
          </cell>
          <cell r="D387" t="str">
            <v>SET</v>
          </cell>
          <cell r="E387">
            <v>17800</v>
          </cell>
          <cell r="F387">
            <v>71200</v>
          </cell>
          <cell r="G387">
            <v>0</v>
          </cell>
          <cell r="H387">
            <v>0</v>
          </cell>
          <cell r="I387">
            <v>10</v>
          </cell>
          <cell r="J387">
            <v>40</v>
          </cell>
          <cell r="K387">
            <v>17800</v>
          </cell>
          <cell r="L387">
            <v>71200</v>
          </cell>
          <cell r="M387">
            <v>0</v>
          </cell>
          <cell r="N387">
            <v>0</v>
          </cell>
          <cell r="O387">
            <v>2800</v>
          </cell>
          <cell r="P387">
            <v>11200</v>
          </cell>
        </row>
        <row r="388">
          <cell r="A388">
            <v>3</v>
          </cell>
          <cell r="B388" t="str">
            <v>DITTO, BUT DESK MOUNT. TYPE, G-T #726-102</v>
          </cell>
          <cell r="C388">
            <v>1</v>
          </cell>
          <cell r="D388" t="str">
            <v>SET</v>
          </cell>
          <cell r="E388">
            <v>23000</v>
          </cell>
          <cell r="F388">
            <v>23000</v>
          </cell>
          <cell r="G388">
            <v>0</v>
          </cell>
          <cell r="H388">
            <v>0</v>
          </cell>
          <cell r="I388">
            <v>12</v>
          </cell>
          <cell r="J388">
            <v>12</v>
          </cell>
          <cell r="K388">
            <v>23000</v>
          </cell>
          <cell r="L388">
            <v>23000</v>
          </cell>
          <cell r="M388">
            <v>0</v>
          </cell>
          <cell r="N388">
            <v>0</v>
          </cell>
          <cell r="O388">
            <v>3360</v>
          </cell>
          <cell r="P388">
            <v>3360</v>
          </cell>
        </row>
        <row r="389">
          <cell r="A389">
            <v>4</v>
          </cell>
          <cell r="B389" t="str">
            <v xml:space="preserve"> HOT DIPPED GALVANIZED STEEL SUPPORT, C100</v>
          </cell>
          <cell r="C389">
            <v>10</v>
          </cell>
          <cell r="D389" t="str">
            <v>SET</v>
          </cell>
          <cell r="E389">
            <v>1500</v>
          </cell>
          <cell r="F389">
            <v>15000</v>
          </cell>
          <cell r="G389">
            <v>0</v>
          </cell>
          <cell r="H389">
            <v>0</v>
          </cell>
          <cell r="I389">
            <v>4</v>
          </cell>
          <cell r="J389">
            <v>40</v>
          </cell>
          <cell r="K389">
            <v>1500</v>
          </cell>
          <cell r="L389">
            <v>15000</v>
          </cell>
          <cell r="M389">
            <v>0</v>
          </cell>
          <cell r="N389">
            <v>0</v>
          </cell>
          <cell r="O389">
            <v>1120</v>
          </cell>
          <cell r="P389">
            <v>11200</v>
          </cell>
        </row>
        <row r="390">
          <cell r="A390">
            <v>17</v>
          </cell>
          <cell r="B390" t="str">
            <v>3M LG., W/ SMALL FOUNDATION</v>
          </cell>
          <cell r="C390">
            <v>12</v>
          </cell>
          <cell r="D390">
            <v>9.5299999999999994</v>
          </cell>
          <cell r="E390">
            <v>1</v>
          </cell>
          <cell r="F390">
            <v>0</v>
          </cell>
          <cell r="G390">
            <v>0</v>
          </cell>
          <cell r="H390">
            <v>0</v>
          </cell>
          <cell r="I390">
            <v>1.22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</row>
        <row r="391">
          <cell r="A391">
            <v>5</v>
          </cell>
          <cell r="B391" t="str">
            <v xml:space="preserve"> DRIVER, W/MOLDED LEXAN FOR DIV. 2 G-T </v>
          </cell>
          <cell r="C391">
            <v>16</v>
          </cell>
          <cell r="D391" t="str">
            <v>SET</v>
          </cell>
          <cell r="E391">
            <v>3300</v>
          </cell>
          <cell r="F391">
            <v>52800</v>
          </cell>
          <cell r="G391">
            <v>0</v>
          </cell>
          <cell r="H391">
            <v>0</v>
          </cell>
          <cell r="I391">
            <v>3</v>
          </cell>
          <cell r="J391">
            <v>48</v>
          </cell>
          <cell r="K391">
            <v>3300</v>
          </cell>
          <cell r="L391">
            <v>52800</v>
          </cell>
          <cell r="M391">
            <v>0</v>
          </cell>
          <cell r="N391">
            <v>0</v>
          </cell>
          <cell r="O391">
            <v>840</v>
          </cell>
          <cell r="P391">
            <v>13440</v>
          </cell>
        </row>
        <row r="392">
          <cell r="B392" t="str">
            <v xml:space="preserve"> 13314-001</v>
          </cell>
          <cell r="C392">
            <v>16</v>
          </cell>
          <cell r="D392">
            <v>9.5299999999999994</v>
          </cell>
          <cell r="E392">
            <v>1</v>
          </cell>
          <cell r="F392">
            <v>0</v>
          </cell>
          <cell r="G392">
            <v>0</v>
          </cell>
          <cell r="H392">
            <v>0</v>
          </cell>
          <cell r="I392">
            <v>1.62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</row>
        <row r="393">
          <cell r="A393">
            <v>6</v>
          </cell>
          <cell r="B393" t="str">
            <v xml:space="preserve"> HORN SPEAKER W/ EPOXY G-T 13304-002</v>
          </cell>
          <cell r="C393">
            <v>16</v>
          </cell>
          <cell r="D393" t="str">
            <v>SET</v>
          </cell>
          <cell r="E393">
            <v>6000</v>
          </cell>
          <cell r="F393">
            <v>96000</v>
          </cell>
          <cell r="G393">
            <v>0</v>
          </cell>
          <cell r="H393">
            <v>0</v>
          </cell>
          <cell r="I393">
            <v>5</v>
          </cell>
          <cell r="J393">
            <v>80</v>
          </cell>
          <cell r="K393">
            <v>6000</v>
          </cell>
          <cell r="L393">
            <v>96000</v>
          </cell>
          <cell r="M393">
            <v>0</v>
          </cell>
          <cell r="N393">
            <v>0</v>
          </cell>
          <cell r="O393">
            <v>1400</v>
          </cell>
          <cell r="P393">
            <v>22400</v>
          </cell>
        </row>
        <row r="394">
          <cell r="B394" t="str">
            <v xml:space="preserve"> MOUNTING ASSEMBLY, G-T 411A1SPL</v>
          </cell>
          <cell r="C394">
            <v>20</v>
          </cell>
          <cell r="D394">
            <v>9.5299999999999994</v>
          </cell>
          <cell r="E394">
            <v>1</v>
          </cell>
          <cell r="F394">
            <v>0</v>
          </cell>
          <cell r="G394">
            <v>0</v>
          </cell>
          <cell r="H394">
            <v>0</v>
          </cell>
          <cell r="I394">
            <v>2.0299999999999998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A395">
            <v>7</v>
          </cell>
          <cell r="B395" t="str">
            <v xml:space="preserve"> LINE BALANCE UNIT G-T 305-001 OR EQUAL</v>
          </cell>
          <cell r="C395">
            <v>1</v>
          </cell>
          <cell r="D395" t="str">
            <v>SET</v>
          </cell>
          <cell r="E395">
            <v>2600</v>
          </cell>
          <cell r="F395">
            <v>2600</v>
          </cell>
          <cell r="G395">
            <v>4</v>
          </cell>
          <cell r="H395">
            <v>0</v>
          </cell>
          <cell r="I395">
            <v>4</v>
          </cell>
          <cell r="J395">
            <v>4</v>
          </cell>
          <cell r="K395">
            <v>2600</v>
          </cell>
          <cell r="L395">
            <v>2600</v>
          </cell>
          <cell r="M395">
            <v>0</v>
          </cell>
          <cell r="N395">
            <v>0</v>
          </cell>
          <cell r="O395">
            <v>1120</v>
          </cell>
          <cell r="P395">
            <v>1120</v>
          </cell>
        </row>
        <row r="396">
          <cell r="A396">
            <v>8</v>
          </cell>
          <cell r="B396" t="str">
            <v xml:space="preserve"> CABLE, OVERALL &amp; INDIVIDUAL SHIELDED, 300V 8P-#14AWG</v>
          </cell>
          <cell r="C396">
            <v>2700</v>
          </cell>
          <cell r="D396" t="str">
            <v>M</v>
          </cell>
          <cell r="E396">
            <v>137</v>
          </cell>
          <cell r="F396">
            <v>369900</v>
          </cell>
          <cell r="G396">
            <v>0</v>
          </cell>
          <cell r="H396">
            <v>0</v>
          </cell>
          <cell r="I396">
            <v>0.17799999999999999</v>
          </cell>
          <cell r="J396">
            <v>481</v>
          </cell>
          <cell r="K396">
            <v>137</v>
          </cell>
          <cell r="L396">
            <v>369900</v>
          </cell>
          <cell r="M396">
            <v>0</v>
          </cell>
          <cell r="N396">
            <v>0</v>
          </cell>
          <cell r="O396">
            <v>50</v>
          </cell>
          <cell r="P396">
            <v>135000</v>
          </cell>
        </row>
        <row r="397">
          <cell r="A397">
            <v>9</v>
          </cell>
          <cell r="B397" t="str">
            <v>XLPE CABLE 3C-3.5SQ.MM</v>
          </cell>
          <cell r="C397">
            <v>2800</v>
          </cell>
          <cell r="D397" t="str">
            <v>M</v>
          </cell>
          <cell r="E397">
            <v>15</v>
          </cell>
          <cell r="F397">
            <v>42000</v>
          </cell>
          <cell r="G397">
            <v>0</v>
          </cell>
          <cell r="H397">
            <v>0</v>
          </cell>
          <cell r="I397">
            <v>7.9000000000000001E-2</v>
          </cell>
          <cell r="J397">
            <v>221</v>
          </cell>
          <cell r="K397">
            <v>15</v>
          </cell>
          <cell r="L397">
            <v>42000</v>
          </cell>
          <cell r="M397">
            <v>0</v>
          </cell>
          <cell r="N397">
            <v>0</v>
          </cell>
          <cell r="O397">
            <v>22</v>
          </cell>
          <cell r="P397">
            <v>61600</v>
          </cell>
        </row>
        <row r="398">
          <cell r="A398">
            <v>10</v>
          </cell>
          <cell r="B398" t="str">
            <v xml:space="preserve"> SPEAKER CABLE, TWISTED PAIR #18 AWG</v>
          </cell>
          <cell r="C398">
            <v>50</v>
          </cell>
          <cell r="D398" t="str">
            <v>M</v>
          </cell>
          <cell r="E398">
            <v>12</v>
          </cell>
          <cell r="F398">
            <v>600</v>
          </cell>
          <cell r="G398">
            <v>0</v>
          </cell>
          <cell r="H398">
            <v>0</v>
          </cell>
          <cell r="I398">
            <v>6.2E-2</v>
          </cell>
          <cell r="J398">
            <v>3</v>
          </cell>
          <cell r="K398">
            <v>12</v>
          </cell>
          <cell r="L398">
            <v>600</v>
          </cell>
          <cell r="M398">
            <v>0</v>
          </cell>
          <cell r="N398">
            <v>0</v>
          </cell>
          <cell r="O398">
            <v>17</v>
          </cell>
          <cell r="P398">
            <v>850</v>
          </cell>
        </row>
        <row r="399">
          <cell r="A399">
            <v>11</v>
          </cell>
          <cell r="B399" t="str">
            <v>RSG CONDUIT, 2"</v>
          </cell>
          <cell r="C399">
            <v>100</v>
          </cell>
          <cell r="D399" t="str">
            <v>M</v>
          </cell>
          <cell r="E399">
            <v>105</v>
          </cell>
          <cell r="F399">
            <v>10500</v>
          </cell>
          <cell r="G399">
            <v>0</v>
          </cell>
          <cell r="H399">
            <v>0</v>
          </cell>
          <cell r="I399">
            <v>0.98</v>
          </cell>
          <cell r="J399">
            <v>98</v>
          </cell>
          <cell r="K399">
            <v>105</v>
          </cell>
          <cell r="L399">
            <v>10500</v>
          </cell>
          <cell r="M399">
            <v>0</v>
          </cell>
          <cell r="N399">
            <v>0</v>
          </cell>
          <cell r="O399">
            <v>274</v>
          </cell>
          <cell r="P399">
            <v>27400</v>
          </cell>
        </row>
        <row r="400">
          <cell r="A400">
            <v>12</v>
          </cell>
          <cell r="B400" t="str">
            <v>DITTO BUT 3/4"</v>
          </cell>
          <cell r="C400">
            <v>50</v>
          </cell>
          <cell r="D400" t="str">
            <v>M</v>
          </cell>
          <cell r="E400">
            <v>32</v>
          </cell>
          <cell r="F400">
            <v>1600</v>
          </cell>
          <cell r="G400">
            <v>0</v>
          </cell>
          <cell r="H400">
            <v>0</v>
          </cell>
          <cell r="I400">
            <v>0.47</v>
          </cell>
          <cell r="J400">
            <v>24</v>
          </cell>
          <cell r="K400">
            <v>32</v>
          </cell>
          <cell r="L400">
            <v>1600</v>
          </cell>
          <cell r="M400">
            <v>0</v>
          </cell>
          <cell r="N400">
            <v>0</v>
          </cell>
          <cell r="O400">
            <v>132</v>
          </cell>
          <cell r="P400">
            <v>6600</v>
          </cell>
        </row>
        <row r="401">
          <cell r="A401">
            <v>13</v>
          </cell>
          <cell r="B401" t="str">
            <v xml:space="preserve"> FLEXIBLE CONDUIT, 3/4", 1M LG, W/ TWO CONNECTOR</v>
          </cell>
          <cell r="C401">
            <v>16</v>
          </cell>
          <cell r="D401" t="str">
            <v>M</v>
          </cell>
          <cell r="E401">
            <v>81</v>
          </cell>
          <cell r="F401">
            <v>1296</v>
          </cell>
          <cell r="G401">
            <v>0</v>
          </cell>
          <cell r="H401">
            <v>0</v>
          </cell>
          <cell r="I401">
            <v>0.56000000000000005</v>
          </cell>
          <cell r="J401">
            <v>9</v>
          </cell>
          <cell r="K401">
            <v>81</v>
          </cell>
          <cell r="L401">
            <v>1296</v>
          </cell>
          <cell r="M401">
            <v>0</v>
          </cell>
          <cell r="N401">
            <v>0</v>
          </cell>
          <cell r="O401">
            <v>157</v>
          </cell>
          <cell r="P401">
            <v>2512</v>
          </cell>
        </row>
        <row r="402">
          <cell r="A402">
            <v>14</v>
          </cell>
          <cell r="B402" t="str">
            <v xml:space="preserve"> HOT DIPPED GALVANIZED CONDUIT FITTING, UNION,</v>
          </cell>
          <cell r="C402">
            <v>1</v>
          </cell>
          <cell r="D402" t="str">
            <v>LOT</v>
          </cell>
          <cell r="E402">
            <v>36300</v>
          </cell>
          <cell r="F402">
            <v>36300</v>
          </cell>
          <cell r="G402">
            <v>0</v>
          </cell>
          <cell r="H402">
            <v>0</v>
          </cell>
          <cell r="I402">
            <v>61</v>
          </cell>
          <cell r="J402">
            <v>61</v>
          </cell>
          <cell r="K402">
            <v>36300</v>
          </cell>
          <cell r="L402">
            <v>36300</v>
          </cell>
          <cell r="M402">
            <v>0</v>
          </cell>
          <cell r="N402">
            <v>0</v>
          </cell>
          <cell r="O402">
            <v>17080</v>
          </cell>
          <cell r="P402">
            <v>17080</v>
          </cell>
        </row>
        <row r="403">
          <cell r="B403" t="str">
            <v>SEALING FITTING</v>
          </cell>
          <cell r="C403">
            <v>38</v>
          </cell>
          <cell r="D403">
            <v>9.5299999999999994</v>
          </cell>
          <cell r="E403">
            <v>1</v>
          </cell>
          <cell r="F403">
            <v>0</v>
          </cell>
          <cell r="G403">
            <v>0</v>
          </cell>
          <cell r="H403">
            <v>0</v>
          </cell>
          <cell r="I403">
            <v>3.85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</row>
        <row r="404">
          <cell r="A404">
            <v>15</v>
          </cell>
          <cell r="B404" t="str">
            <v>HOT DIPPED GALVALNIZED STEEL U-CHANNEL 41x41x2.0t</v>
          </cell>
          <cell r="C404">
            <v>15</v>
          </cell>
          <cell r="D404" t="str">
            <v>M</v>
          </cell>
          <cell r="E404">
            <v>82</v>
          </cell>
          <cell r="F404">
            <v>1230</v>
          </cell>
          <cell r="G404">
            <v>0</v>
          </cell>
          <cell r="H404">
            <v>0</v>
          </cell>
          <cell r="I404">
            <v>0.40699999999999997</v>
          </cell>
          <cell r="J404">
            <v>6</v>
          </cell>
          <cell r="K404">
            <v>82</v>
          </cell>
          <cell r="L404">
            <v>1230</v>
          </cell>
          <cell r="M404">
            <v>0</v>
          </cell>
          <cell r="N404">
            <v>0</v>
          </cell>
          <cell r="O404">
            <v>114</v>
          </cell>
          <cell r="P404">
            <v>1710</v>
          </cell>
        </row>
        <row r="405">
          <cell r="A405">
            <v>16</v>
          </cell>
          <cell r="B405" t="str">
            <v>VHF PORTABLE MARINE BAND EXP-PROOF WALKY-TALKY</v>
          </cell>
          <cell r="C405">
            <v>2</v>
          </cell>
          <cell r="D405" t="str">
            <v>SET</v>
          </cell>
          <cell r="E405">
            <v>20000</v>
          </cell>
          <cell r="F405">
            <v>40000</v>
          </cell>
          <cell r="G405">
            <v>0</v>
          </cell>
          <cell r="H405">
            <v>0</v>
          </cell>
          <cell r="I405">
            <v>4.26</v>
          </cell>
          <cell r="J405">
            <v>0</v>
          </cell>
          <cell r="K405">
            <v>20000</v>
          </cell>
          <cell r="L405">
            <v>40000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</row>
        <row r="406">
          <cell r="A406">
            <v>17</v>
          </cell>
          <cell r="B406" t="str">
            <v xml:space="preserve"> MISCELLANEOUS MATERIALS </v>
          </cell>
          <cell r="C406">
            <v>1</v>
          </cell>
          <cell r="D406" t="str">
            <v>LOT</v>
          </cell>
          <cell r="E406">
            <v>48051.3</v>
          </cell>
          <cell r="F406">
            <v>48051</v>
          </cell>
          <cell r="G406">
            <v>0</v>
          </cell>
          <cell r="H406">
            <v>0</v>
          </cell>
          <cell r="I406">
            <v>62.35</v>
          </cell>
          <cell r="J406">
            <v>62</v>
          </cell>
          <cell r="K406">
            <v>48051</v>
          </cell>
          <cell r="L406">
            <v>48051</v>
          </cell>
          <cell r="M406">
            <v>0</v>
          </cell>
          <cell r="N406">
            <v>0</v>
          </cell>
          <cell r="O406">
            <v>17458</v>
          </cell>
          <cell r="P406">
            <v>17458</v>
          </cell>
        </row>
        <row r="407">
          <cell r="B407" t="str">
            <v>SUB-TOTAL : (F)</v>
          </cell>
          <cell r="C407">
            <v>46</v>
          </cell>
          <cell r="D407">
            <v>9.5299999999999994</v>
          </cell>
          <cell r="E407">
            <v>1</v>
          </cell>
          <cell r="F407">
            <v>1009077</v>
          </cell>
          <cell r="G407">
            <v>0</v>
          </cell>
          <cell r="H407">
            <v>0</v>
          </cell>
          <cell r="I407">
            <v>4.67</v>
          </cell>
          <cell r="J407">
            <v>1309</v>
          </cell>
          <cell r="K407">
            <v>0</v>
          </cell>
          <cell r="L407">
            <v>1009077</v>
          </cell>
          <cell r="M407">
            <v>0</v>
          </cell>
          <cell r="N407">
            <v>0</v>
          </cell>
          <cell r="O407">
            <v>0</v>
          </cell>
          <cell r="P407">
            <v>366530</v>
          </cell>
        </row>
        <row r="408">
          <cell r="B408" t="str">
            <v>STD</v>
          </cell>
          <cell r="C408">
            <v>48</v>
          </cell>
          <cell r="D408">
            <v>9.5299999999999994</v>
          </cell>
          <cell r="E408">
            <v>1</v>
          </cell>
          <cell r="F408">
            <v>0</v>
          </cell>
          <cell r="G408">
            <v>0</v>
          </cell>
          <cell r="H408">
            <v>0</v>
          </cell>
          <cell r="I408">
            <v>4.87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</row>
        <row r="409">
          <cell r="B409" t="str">
            <v xml:space="preserve">XS </v>
          </cell>
          <cell r="C409">
            <v>0.125</v>
          </cell>
          <cell r="D409">
            <v>2.41</v>
          </cell>
          <cell r="E409">
            <v>1</v>
          </cell>
          <cell r="F409">
            <v>0</v>
          </cell>
          <cell r="G409">
            <v>0</v>
          </cell>
          <cell r="H409">
            <v>0</v>
          </cell>
          <cell r="I409">
            <v>7.0000000000000007E-2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A410" t="str">
            <v>G.</v>
          </cell>
          <cell r="B410" t="str">
            <v>CCTV SYSTEM</v>
          </cell>
          <cell r="C410">
            <v>0.125</v>
          </cell>
          <cell r="D410" t="str">
            <v xml:space="preserve"> </v>
          </cell>
          <cell r="E410">
            <v>1</v>
          </cell>
          <cell r="F410">
            <v>0</v>
          </cell>
          <cell r="G410">
            <v>0</v>
          </cell>
          <cell r="H410">
            <v>0</v>
          </cell>
          <cell r="I410">
            <v>7.0000000000000007E-2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</row>
        <row r="411">
          <cell r="A411">
            <v>1</v>
          </cell>
          <cell r="B411" t="str">
            <v xml:space="preserve"> 20" BLACK-AND-WHITE VEDIO MONITOR,  </v>
          </cell>
          <cell r="C411">
            <v>1</v>
          </cell>
          <cell r="D411" t="str">
            <v>SET</v>
          </cell>
          <cell r="E411">
            <v>9450</v>
          </cell>
          <cell r="F411">
            <v>9450</v>
          </cell>
          <cell r="G411">
            <v>0</v>
          </cell>
          <cell r="H411">
            <v>0</v>
          </cell>
          <cell r="I411">
            <v>4</v>
          </cell>
          <cell r="J411">
            <v>4</v>
          </cell>
          <cell r="K411">
            <v>9450</v>
          </cell>
          <cell r="L411">
            <v>9450</v>
          </cell>
          <cell r="M411">
            <v>0</v>
          </cell>
          <cell r="N411">
            <v>0</v>
          </cell>
          <cell r="O411">
            <v>1120</v>
          </cell>
          <cell r="P411">
            <v>1120</v>
          </cell>
        </row>
        <row r="412">
          <cell r="A412">
            <v>2</v>
          </cell>
          <cell r="B412" t="str">
            <v xml:space="preserve"> BLACK-AND-WHITE CAMERA,1/2 CCD</v>
          </cell>
          <cell r="C412">
            <v>6</v>
          </cell>
          <cell r="D412" t="str">
            <v>SET</v>
          </cell>
          <cell r="E412">
            <v>8100</v>
          </cell>
          <cell r="F412">
            <v>48600</v>
          </cell>
          <cell r="G412">
            <v>0</v>
          </cell>
          <cell r="H412">
            <v>0</v>
          </cell>
          <cell r="I412">
            <v>8</v>
          </cell>
          <cell r="J412">
            <v>48</v>
          </cell>
          <cell r="K412">
            <v>8100</v>
          </cell>
          <cell r="L412">
            <v>48600</v>
          </cell>
          <cell r="M412">
            <v>0</v>
          </cell>
          <cell r="N412">
            <v>0</v>
          </cell>
          <cell r="O412">
            <v>2240</v>
          </cell>
          <cell r="P412">
            <v>13440</v>
          </cell>
        </row>
        <row r="413">
          <cell r="A413">
            <v>3</v>
          </cell>
          <cell r="B413" t="str">
            <v xml:space="preserve"> MOTORIZED LENS, 10X, AUTO IRIS/FOCUS</v>
          </cell>
          <cell r="C413">
            <v>2</v>
          </cell>
          <cell r="D413" t="str">
            <v>PCS</v>
          </cell>
          <cell r="E413">
            <v>18900</v>
          </cell>
          <cell r="F413">
            <v>37800</v>
          </cell>
          <cell r="G413">
            <v>0</v>
          </cell>
          <cell r="H413">
            <v>0</v>
          </cell>
          <cell r="I413">
            <v>2</v>
          </cell>
          <cell r="J413">
            <v>4</v>
          </cell>
          <cell r="K413">
            <v>18900</v>
          </cell>
          <cell r="L413">
            <v>37800</v>
          </cell>
          <cell r="M413">
            <v>0</v>
          </cell>
          <cell r="N413">
            <v>0</v>
          </cell>
          <cell r="O413">
            <v>560</v>
          </cell>
          <cell r="P413">
            <v>1120</v>
          </cell>
        </row>
        <row r="414">
          <cell r="A414">
            <v>4</v>
          </cell>
          <cell r="B414" t="str">
            <v xml:space="preserve"> FIXED LENS, AUTO IRIS 16 mm, </v>
          </cell>
          <cell r="C414">
            <v>4</v>
          </cell>
          <cell r="D414" t="str">
            <v>PCS</v>
          </cell>
          <cell r="E414">
            <v>4050</v>
          </cell>
          <cell r="F414">
            <v>16200</v>
          </cell>
          <cell r="G414">
            <v>0</v>
          </cell>
          <cell r="H414">
            <v>0</v>
          </cell>
          <cell r="I414">
            <v>2</v>
          </cell>
          <cell r="J414">
            <v>8</v>
          </cell>
          <cell r="K414">
            <v>4050</v>
          </cell>
          <cell r="L414">
            <v>16200</v>
          </cell>
          <cell r="M414">
            <v>0</v>
          </cell>
          <cell r="N414">
            <v>0</v>
          </cell>
          <cell r="O414">
            <v>560</v>
          </cell>
          <cell r="P414">
            <v>2240</v>
          </cell>
        </row>
        <row r="415">
          <cell r="A415">
            <v>5</v>
          </cell>
          <cell r="B415" t="str">
            <v xml:space="preserve"> EXPLOSION ROOF HOUSING</v>
          </cell>
          <cell r="C415">
            <v>4</v>
          </cell>
          <cell r="D415" t="str">
            <v>SET</v>
          </cell>
          <cell r="E415">
            <v>148500</v>
          </cell>
          <cell r="F415">
            <v>594000</v>
          </cell>
          <cell r="G415">
            <v>0</v>
          </cell>
          <cell r="H415">
            <v>0</v>
          </cell>
          <cell r="I415">
            <v>8</v>
          </cell>
          <cell r="J415">
            <v>32</v>
          </cell>
          <cell r="K415">
            <v>148500</v>
          </cell>
          <cell r="L415">
            <v>594000</v>
          </cell>
          <cell r="M415">
            <v>0</v>
          </cell>
          <cell r="N415">
            <v>0</v>
          </cell>
          <cell r="O415">
            <v>2240</v>
          </cell>
          <cell r="P415">
            <v>8960</v>
          </cell>
        </row>
        <row r="416">
          <cell r="A416">
            <v>6</v>
          </cell>
          <cell r="B416" t="str">
            <v>WEATHER PROOF HOUSING</v>
          </cell>
          <cell r="C416">
            <v>2</v>
          </cell>
          <cell r="D416" t="str">
            <v>SET</v>
          </cell>
          <cell r="E416">
            <v>49500</v>
          </cell>
          <cell r="F416">
            <v>99000</v>
          </cell>
          <cell r="G416">
            <v>0</v>
          </cell>
          <cell r="H416">
            <v>0</v>
          </cell>
          <cell r="I416">
            <v>6</v>
          </cell>
          <cell r="J416">
            <v>12</v>
          </cell>
          <cell r="K416">
            <v>49500</v>
          </cell>
          <cell r="L416">
            <v>99000</v>
          </cell>
          <cell r="M416">
            <v>0</v>
          </cell>
          <cell r="N416">
            <v>0</v>
          </cell>
          <cell r="O416">
            <v>1680</v>
          </cell>
          <cell r="P416">
            <v>3360</v>
          </cell>
        </row>
        <row r="417">
          <cell r="A417">
            <v>7</v>
          </cell>
          <cell r="B417" t="str">
            <v xml:space="preserve"> PAN-AND-TILT DRIVER, CL.1 DIV.2</v>
          </cell>
          <cell r="C417">
            <v>2</v>
          </cell>
          <cell r="D417" t="str">
            <v>SET</v>
          </cell>
          <cell r="E417">
            <v>148500</v>
          </cell>
          <cell r="F417">
            <v>297000</v>
          </cell>
          <cell r="G417">
            <v>0</v>
          </cell>
          <cell r="H417">
            <v>0</v>
          </cell>
          <cell r="I417">
            <v>8</v>
          </cell>
          <cell r="J417">
            <v>16</v>
          </cell>
          <cell r="K417">
            <v>148500</v>
          </cell>
          <cell r="L417">
            <v>297000</v>
          </cell>
          <cell r="M417">
            <v>0</v>
          </cell>
          <cell r="N417">
            <v>0</v>
          </cell>
          <cell r="O417">
            <v>2240</v>
          </cell>
          <cell r="P417">
            <v>4480</v>
          </cell>
        </row>
        <row r="418">
          <cell r="A418">
            <v>8</v>
          </cell>
          <cell r="B418" t="str">
            <v>24 hr  VCR</v>
          </cell>
          <cell r="C418">
            <v>1</v>
          </cell>
          <cell r="D418" t="str">
            <v>SET</v>
          </cell>
          <cell r="E418">
            <v>45000</v>
          </cell>
          <cell r="F418">
            <v>45000</v>
          </cell>
          <cell r="G418">
            <v>0</v>
          </cell>
          <cell r="H418">
            <v>0</v>
          </cell>
          <cell r="I418">
            <v>8</v>
          </cell>
          <cell r="J418">
            <v>8</v>
          </cell>
          <cell r="K418">
            <v>45000</v>
          </cell>
          <cell r="L418">
            <v>45000</v>
          </cell>
          <cell r="M418">
            <v>0</v>
          </cell>
          <cell r="N418">
            <v>0</v>
          </cell>
          <cell r="O418">
            <v>2240</v>
          </cell>
          <cell r="P418">
            <v>2240</v>
          </cell>
        </row>
        <row r="419">
          <cell r="A419">
            <v>9</v>
          </cell>
          <cell r="B419" t="str">
            <v>CONTROL SIGNAL DISTRIBUTION UNIT, 5 CHANNEL</v>
          </cell>
          <cell r="C419">
            <v>1</v>
          </cell>
          <cell r="D419" t="str">
            <v>SET</v>
          </cell>
          <cell r="E419">
            <v>45000</v>
          </cell>
          <cell r="F419">
            <v>45000</v>
          </cell>
          <cell r="G419">
            <v>0</v>
          </cell>
          <cell r="H419">
            <v>0</v>
          </cell>
          <cell r="I419">
            <v>8</v>
          </cell>
          <cell r="J419">
            <v>8</v>
          </cell>
          <cell r="K419">
            <v>45000</v>
          </cell>
          <cell r="L419">
            <v>45000</v>
          </cell>
          <cell r="M419">
            <v>0</v>
          </cell>
          <cell r="N419">
            <v>0</v>
          </cell>
          <cell r="O419">
            <v>2240</v>
          </cell>
          <cell r="P419">
            <v>2240</v>
          </cell>
        </row>
        <row r="420">
          <cell r="A420">
            <v>10</v>
          </cell>
          <cell r="B420" t="str">
            <v>VEDIO MULTIPLEXER, 9-CHANNEL</v>
          </cell>
          <cell r="C420">
            <v>1</v>
          </cell>
          <cell r="D420" t="str">
            <v>SET</v>
          </cell>
          <cell r="E420">
            <v>32000</v>
          </cell>
          <cell r="F420">
            <v>32000</v>
          </cell>
          <cell r="G420">
            <v>0</v>
          </cell>
          <cell r="H420">
            <v>0</v>
          </cell>
          <cell r="I420">
            <v>20</v>
          </cell>
          <cell r="J420">
            <v>20</v>
          </cell>
          <cell r="K420">
            <v>32000</v>
          </cell>
          <cell r="L420">
            <v>32000</v>
          </cell>
          <cell r="M420">
            <v>0</v>
          </cell>
          <cell r="N420">
            <v>0</v>
          </cell>
          <cell r="O420">
            <v>5600</v>
          </cell>
          <cell r="P420">
            <v>5600</v>
          </cell>
        </row>
        <row r="421">
          <cell r="A421">
            <v>11</v>
          </cell>
          <cell r="B421" t="str">
            <v xml:space="preserve"> VIDEO COXIAL CABLE, PWC 7C2V OR EQUAL</v>
          </cell>
          <cell r="C421">
            <v>2000</v>
          </cell>
          <cell r="D421" t="str">
            <v>M</v>
          </cell>
          <cell r="E421">
            <v>16</v>
          </cell>
          <cell r="F421">
            <v>32000</v>
          </cell>
          <cell r="G421">
            <v>0</v>
          </cell>
          <cell r="H421">
            <v>0</v>
          </cell>
          <cell r="I421">
            <v>0.1</v>
          </cell>
          <cell r="J421">
            <v>200</v>
          </cell>
          <cell r="K421">
            <v>16</v>
          </cell>
          <cell r="L421">
            <v>32000</v>
          </cell>
          <cell r="M421">
            <v>0</v>
          </cell>
          <cell r="N421">
            <v>0</v>
          </cell>
          <cell r="O421">
            <v>28</v>
          </cell>
          <cell r="P421">
            <v>56000</v>
          </cell>
        </row>
        <row r="422">
          <cell r="A422">
            <v>12</v>
          </cell>
          <cell r="B422" t="str">
            <v>SHIELDED CABLE, 8C-1.25 SQ.MM</v>
          </cell>
          <cell r="C422">
            <v>1600</v>
          </cell>
          <cell r="D422" t="str">
            <v>M</v>
          </cell>
          <cell r="E422">
            <v>32</v>
          </cell>
          <cell r="F422">
            <v>51200</v>
          </cell>
          <cell r="G422">
            <v>0</v>
          </cell>
          <cell r="H422">
            <v>0</v>
          </cell>
          <cell r="I422">
            <v>7.0000000000000007E-2</v>
          </cell>
          <cell r="J422">
            <v>112</v>
          </cell>
          <cell r="K422">
            <v>32</v>
          </cell>
          <cell r="L422">
            <v>51200</v>
          </cell>
          <cell r="M422">
            <v>0</v>
          </cell>
          <cell r="N422">
            <v>0</v>
          </cell>
          <cell r="O422">
            <v>20</v>
          </cell>
          <cell r="P422">
            <v>32000</v>
          </cell>
        </row>
        <row r="423">
          <cell r="A423">
            <v>13</v>
          </cell>
          <cell r="B423" t="str">
            <v>600V XLPE CABLE, 3C-5.5 SQ.MM</v>
          </cell>
          <cell r="C423">
            <v>1500</v>
          </cell>
          <cell r="D423" t="str">
            <v>M</v>
          </cell>
          <cell r="E423">
            <v>20</v>
          </cell>
          <cell r="F423">
            <v>30000</v>
          </cell>
          <cell r="G423">
            <v>0</v>
          </cell>
          <cell r="H423">
            <v>0</v>
          </cell>
          <cell r="I423">
            <v>0.1</v>
          </cell>
          <cell r="J423">
            <v>150</v>
          </cell>
          <cell r="K423">
            <v>20</v>
          </cell>
          <cell r="L423">
            <v>30000</v>
          </cell>
          <cell r="M423">
            <v>0</v>
          </cell>
          <cell r="N423">
            <v>0</v>
          </cell>
          <cell r="O423">
            <v>28</v>
          </cell>
          <cell r="P423">
            <v>42000</v>
          </cell>
        </row>
        <row r="424">
          <cell r="A424">
            <v>14</v>
          </cell>
          <cell r="B424" t="str">
            <v xml:space="preserve">JUNCTION BOX CL.1 DIV.2 GROUP D 250L x 250W x 150D </v>
          </cell>
          <cell r="C424">
            <v>4</v>
          </cell>
          <cell r="D424" t="str">
            <v>SET</v>
          </cell>
          <cell r="E424">
            <v>8000</v>
          </cell>
          <cell r="F424">
            <v>32000</v>
          </cell>
          <cell r="G424">
            <v>0</v>
          </cell>
          <cell r="H424">
            <v>0</v>
          </cell>
          <cell r="I424">
            <v>4</v>
          </cell>
          <cell r="J424">
            <v>16</v>
          </cell>
          <cell r="K424">
            <v>8000</v>
          </cell>
          <cell r="L424">
            <v>32000</v>
          </cell>
          <cell r="M424">
            <v>0</v>
          </cell>
          <cell r="N424">
            <v>0</v>
          </cell>
          <cell r="O424">
            <v>1120</v>
          </cell>
          <cell r="P424">
            <v>4480</v>
          </cell>
        </row>
        <row r="425">
          <cell r="A425">
            <v>15</v>
          </cell>
          <cell r="B425" t="str">
            <v xml:space="preserve">JUNCTION BOX WEATHER PROOF 250L x 250W x 150D </v>
          </cell>
          <cell r="C425">
            <v>2</v>
          </cell>
          <cell r="D425" t="str">
            <v>SET</v>
          </cell>
          <cell r="E425">
            <v>4000</v>
          </cell>
          <cell r="F425">
            <v>8000</v>
          </cell>
          <cell r="G425">
            <v>0</v>
          </cell>
          <cell r="H425">
            <v>0</v>
          </cell>
          <cell r="I425">
            <v>3</v>
          </cell>
          <cell r="J425">
            <v>6</v>
          </cell>
          <cell r="K425">
            <v>4000</v>
          </cell>
          <cell r="L425">
            <v>8000</v>
          </cell>
          <cell r="M425">
            <v>0</v>
          </cell>
          <cell r="N425">
            <v>0</v>
          </cell>
          <cell r="O425">
            <v>840</v>
          </cell>
          <cell r="P425">
            <v>1680</v>
          </cell>
        </row>
        <row r="426">
          <cell r="A426">
            <v>16</v>
          </cell>
          <cell r="B426" t="str">
            <v>RSG CONDUIT, 2"</v>
          </cell>
          <cell r="C426">
            <v>250</v>
          </cell>
          <cell r="D426" t="str">
            <v>M</v>
          </cell>
          <cell r="E426">
            <v>105</v>
          </cell>
          <cell r="F426">
            <v>26250</v>
          </cell>
          <cell r="G426">
            <v>0</v>
          </cell>
          <cell r="H426">
            <v>0</v>
          </cell>
          <cell r="I426">
            <v>0.98</v>
          </cell>
          <cell r="J426">
            <v>245</v>
          </cell>
          <cell r="K426">
            <v>105</v>
          </cell>
          <cell r="L426">
            <v>26250</v>
          </cell>
          <cell r="M426">
            <v>0</v>
          </cell>
          <cell r="N426">
            <v>0</v>
          </cell>
          <cell r="O426">
            <v>274</v>
          </cell>
          <cell r="P426">
            <v>68500</v>
          </cell>
        </row>
        <row r="427">
          <cell r="A427">
            <v>17</v>
          </cell>
          <cell r="B427" t="str">
            <v>HOT DIPPED GALVALNIZED STEEL U-CHANNEL 41x41x2.0t</v>
          </cell>
          <cell r="C427">
            <v>15</v>
          </cell>
          <cell r="D427" t="str">
            <v>M</v>
          </cell>
          <cell r="E427">
            <v>82</v>
          </cell>
          <cell r="F427">
            <v>1230</v>
          </cell>
          <cell r="G427">
            <v>0</v>
          </cell>
          <cell r="H427">
            <v>0</v>
          </cell>
          <cell r="I427">
            <v>0.40699999999999997</v>
          </cell>
          <cell r="J427">
            <v>6</v>
          </cell>
          <cell r="K427">
            <v>82</v>
          </cell>
          <cell r="L427">
            <v>1230</v>
          </cell>
          <cell r="M427">
            <v>0</v>
          </cell>
          <cell r="N427">
            <v>0</v>
          </cell>
          <cell r="O427">
            <v>114</v>
          </cell>
          <cell r="P427">
            <v>1710</v>
          </cell>
        </row>
        <row r="428">
          <cell r="A428">
            <v>18</v>
          </cell>
          <cell r="B428" t="str">
            <v xml:space="preserve">CAMERA SUPPORT, HOT DIPPED GALVANIZED STEEL </v>
          </cell>
          <cell r="C428">
            <v>4</v>
          </cell>
          <cell r="D428" t="str">
            <v>SET</v>
          </cell>
          <cell r="E428">
            <v>8100</v>
          </cell>
          <cell r="F428">
            <v>32400</v>
          </cell>
          <cell r="G428">
            <v>0</v>
          </cell>
          <cell r="H428">
            <v>0</v>
          </cell>
          <cell r="I428">
            <v>4</v>
          </cell>
          <cell r="J428">
            <v>16</v>
          </cell>
          <cell r="K428">
            <v>8100</v>
          </cell>
          <cell r="L428">
            <v>32400</v>
          </cell>
          <cell r="M428">
            <v>0</v>
          </cell>
          <cell r="N428">
            <v>0</v>
          </cell>
          <cell r="O428">
            <v>1120</v>
          </cell>
          <cell r="P428">
            <v>4480</v>
          </cell>
        </row>
        <row r="429">
          <cell r="B429" t="str">
            <v>W/ COATING, WALL MOUNT. TYPE</v>
          </cell>
          <cell r="C429">
            <v>1.25</v>
          </cell>
          <cell r="D429">
            <v>4.8499999999999996</v>
          </cell>
          <cell r="E429">
            <v>1</v>
          </cell>
          <cell r="F429">
            <v>0</v>
          </cell>
          <cell r="G429">
            <v>0</v>
          </cell>
          <cell r="H429">
            <v>0</v>
          </cell>
          <cell r="I429">
            <v>0.13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</row>
        <row r="430">
          <cell r="A430">
            <v>19</v>
          </cell>
          <cell r="B430" t="str">
            <v xml:space="preserve">CAMERA SUPPORT, HOT DIPPED GALVANIZED STEEL </v>
          </cell>
          <cell r="C430">
            <v>6</v>
          </cell>
          <cell r="D430" t="str">
            <v>SET</v>
          </cell>
          <cell r="E430">
            <v>14000</v>
          </cell>
          <cell r="F430">
            <v>84000</v>
          </cell>
          <cell r="G430">
            <v>0</v>
          </cell>
          <cell r="H430">
            <v>0</v>
          </cell>
          <cell r="I430">
            <v>20</v>
          </cell>
          <cell r="J430">
            <v>120</v>
          </cell>
          <cell r="K430">
            <v>14000</v>
          </cell>
          <cell r="L430">
            <v>84000</v>
          </cell>
          <cell r="M430">
            <v>0</v>
          </cell>
          <cell r="N430">
            <v>0</v>
          </cell>
          <cell r="O430">
            <v>5600</v>
          </cell>
          <cell r="P430">
            <v>33600</v>
          </cell>
        </row>
        <row r="431">
          <cell r="B431" t="str">
            <v>W/ COATING, STANCHION TYPE, 3M H , W/FUNDATION</v>
          </cell>
          <cell r="C431">
            <v>1.5</v>
          </cell>
          <cell r="D431">
            <v>5.08</v>
          </cell>
          <cell r="E431">
            <v>1</v>
          </cell>
          <cell r="F431">
            <v>0</v>
          </cell>
          <cell r="G431">
            <v>0</v>
          </cell>
          <cell r="H431">
            <v>0</v>
          </cell>
          <cell r="I431">
            <v>0.15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</row>
        <row r="432">
          <cell r="A432">
            <v>20</v>
          </cell>
          <cell r="B432" t="str">
            <v xml:space="preserve"> HOT DIPPED GALVANIZED CONDUIT FITTING, UNION,</v>
          </cell>
          <cell r="C432">
            <v>1</v>
          </cell>
          <cell r="D432" t="str">
            <v>LOT</v>
          </cell>
          <cell r="E432">
            <v>78750</v>
          </cell>
          <cell r="F432">
            <v>78750</v>
          </cell>
          <cell r="G432">
            <v>0</v>
          </cell>
          <cell r="H432">
            <v>0</v>
          </cell>
          <cell r="I432">
            <v>122.5</v>
          </cell>
          <cell r="J432">
            <v>123</v>
          </cell>
          <cell r="K432">
            <v>78750</v>
          </cell>
          <cell r="L432">
            <v>78750</v>
          </cell>
          <cell r="M432">
            <v>0</v>
          </cell>
          <cell r="N432">
            <v>0</v>
          </cell>
          <cell r="O432">
            <v>34300</v>
          </cell>
          <cell r="P432">
            <v>34300</v>
          </cell>
        </row>
        <row r="433">
          <cell r="B433" t="str">
            <v>SEALING FITTING</v>
          </cell>
          <cell r="C433">
            <v>2</v>
          </cell>
          <cell r="D433">
            <v>5.54</v>
          </cell>
          <cell r="E433">
            <v>1</v>
          </cell>
          <cell r="F433">
            <v>0</v>
          </cell>
          <cell r="G433">
            <v>0</v>
          </cell>
          <cell r="H433">
            <v>0</v>
          </cell>
          <cell r="I433">
            <v>0.2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A434">
            <v>21</v>
          </cell>
          <cell r="B434" t="str">
            <v>FIBER OPTIC CABLE CABLE , 1 FIBERS</v>
          </cell>
          <cell r="C434">
            <v>1250</v>
          </cell>
          <cell r="D434" t="str">
            <v>M</v>
          </cell>
          <cell r="E434">
            <v>38</v>
          </cell>
          <cell r="F434">
            <v>47500</v>
          </cell>
          <cell r="G434">
            <v>0</v>
          </cell>
          <cell r="H434">
            <v>0</v>
          </cell>
          <cell r="I434">
            <v>0.1</v>
          </cell>
          <cell r="J434">
            <v>125</v>
          </cell>
          <cell r="K434">
            <v>38</v>
          </cell>
          <cell r="L434">
            <v>47500</v>
          </cell>
          <cell r="M434">
            <v>0</v>
          </cell>
          <cell r="N434">
            <v>0</v>
          </cell>
          <cell r="O434">
            <v>28</v>
          </cell>
          <cell r="P434">
            <v>35000</v>
          </cell>
        </row>
        <row r="435">
          <cell r="A435">
            <v>22</v>
          </cell>
          <cell r="B435" t="str">
            <v>FIBER OPTIC VIDEO SIGNAL RECEIVER</v>
          </cell>
          <cell r="C435">
            <v>1</v>
          </cell>
          <cell r="D435" t="str">
            <v>SET</v>
          </cell>
          <cell r="E435">
            <v>23400</v>
          </cell>
          <cell r="F435">
            <v>23400</v>
          </cell>
          <cell r="G435">
            <v>0</v>
          </cell>
          <cell r="H435">
            <v>0</v>
          </cell>
          <cell r="I435">
            <v>4</v>
          </cell>
          <cell r="J435">
            <v>4</v>
          </cell>
          <cell r="K435">
            <v>23400</v>
          </cell>
          <cell r="L435">
            <v>23400</v>
          </cell>
          <cell r="M435">
            <v>0</v>
          </cell>
          <cell r="N435">
            <v>0</v>
          </cell>
          <cell r="O435">
            <v>1120</v>
          </cell>
          <cell r="P435">
            <v>1120</v>
          </cell>
        </row>
        <row r="436">
          <cell r="A436">
            <v>23</v>
          </cell>
          <cell r="B436" t="str">
            <v>FIBER OPTIC VIDEO SIGNAL TRANSMITER</v>
          </cell>
          <cell r="C436">
            <v>1</v>
          </cell>
          <cell r="D436" t="str">
            <v>SET</v>
          </cell>
          <cell r="E436">
            <v>25200</v>
          </cell>
          <cell r="F436">
            <v>25200</v>
          </cell>
          <cell r="G436">
            <v>0</v>
          </cell>
          <cell r="H436">
            <v>0</v>
          </cell>
          <cell r="I436">
            <v>4</v>
          </cell>
          <cell r="J436">
            <v>4</v>
          </cell>
          <cell r="K436">
            <v>25200</v>
          </cell>
          <cell r="L436">
            <v>25200</v>
          </cell>
          <cell r="M436">
            <v>0</v>
          </cell>
          <cell r="N436">
            <v>0</v>
          </cell>
          <cell r="O436">
            <v>1120</v>
          </cell>
          <cell r="P436">
            <v>1120</v>
          </cell>
        </row>
        <row r="437">
          <cell r="A437">
            <v>24</v>
          </cell>
          <cell r="B437" t="str">
            <v xml:space="preserve"> MISCELLANEOUS MATERIALS</v>
          </cell>
          <cell r="C437">
            <v>1</v>
          </cell>
          <cell r="D437" t="str">
            <v>LOT</v>
          </cell>
          <cell r="E437">
            <v>50879.4</v>
          </cell>
          <cell r="F437">
            <v>50879</v>
          </cell>
          <cell r="G437">
            <v>0</v>
          </cell>
          <cell r="H437">
            <v>0</v>
          </cell>
          <cell r="I437">
            <v>38.61</v>
          </cell>
          <cell r="J437">
            <v>39</v>
          </cell>
          <cell r="K437">
            <v>50879</v>
          </cell>
          <cell r="L437">
            <v>50879</v>
          </cell>
          <cell r="M437">
            <v>0</v>
          </cell>
          <cell r="N437">
            <v>0</v>
          </cell>
          <cell r="O437">
            <v>10811</v>
          </cell>
          <cell r="P437">
            <v>10811</v>
          </cell>
        </row>
        <row r="438">
          <cell r="B438" t="str">
            <v>SUB-TOTAL : (G)</v>
          </cell>
          <cell r="C438">
            <v>3.5</v>
          </cell>
          <cell r="D438">
            <v>8.08</v>
          </cell>
          <cell r="E438">
            <v>1</v>
          </cell>
          <cell r="F438">
            <v>1746859</v>
          </cell>
          <cell r="G438">
            <v>0</v>
          </cell>
          <cell r="H438">
            <v>0</v>
          </cell>
          <cell r="I438">
            <v>0.35</v>
          </cell>
          <cell r="J438">
            <v>1326</v>
          </cell>
          <cell r="K438">
            <v>0</v>
          </cell>
          <cell r="L438">
            <v>1746859</v>
          </cell>
          <cell r="M438">
            <v>0</v>
          </cell>
          <cell r="N438">
            <v>0</v>
          </cell>
          <cell r="O438">
            <v>0</v>
          </cell>
          <cell r="P438">
            <v>371601</v>
          </cell>
        </row>
        <row r="439">
          <cell r="B439" t="str">
            <v xml:space="preserve">XS </v>
          </cell>
          <cell r="C439">
            <v>4</v>
          </cell>
          <cell r="D439">
            <v>8.56</v>
          </cell>
          <cell r="E439">
            <v>1</v>
          </cell>
          <cell r="F439">
            <v>0</v>
          </cell>
          <cell r="G439">
            <v>0</v>
          </cell>
          <cell r="H439">
            <v>0</v>
          </cell>
          <cell r="I439">
            <v>0.41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</row>
        <row r="440">
          <cell r="B440" t="str">
            <v xml:space="preserve">XS </v>
          </cell>
          <cell r="C440">
            <v>5</v>
          </cell>
          <cell r="D440">
            <v>9.5299999999999994</v>
          </cell>
          <cell r="E440">
            <v>1</v>
          </cell>
          <cell r="F440">
            <v>0</v>
          </cell>
          <cell r="G440">
            <v>0</v>
          </cell>
          <cell r="H440">
            <v>0</v>
          </cell>
          <cell r="I440">
            <v>0.51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A441" t="str">
            <v>H.</v>
          </cell>
          <cell r="B441" t="str">
            <v xml:space="preserve"> CATHODIC PROTECTION SYSTEM </v>
          </cell>
          <cell r="C441">
            <v>6</v>
          </cell>
          <cell r="D441">
            <v>10.97</v>
          </cell>
          <cell r="E441">
            <v>1.25</v>
          </cell>
          <cell r="F441">
            <v>0</v>
          </cell>
          <cell r="G441">
            <v>0</v>
          </cell>
          <cell r="H441">
            <v>0</v>
          </cell>
          <cell r="I441">
            <v>0.61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</row>
        <row r="442">
          <cell r="A442">
            <v>1</v>
          </cell>
          <cell r="B442" t="str">
            <v>40LB??????</v>
          </cell>
          <cell r="C442">
            <v>60</v>
          </cell>
          <cell r="D442" t="str">
            <v>SET</v>
          </cell>
          <cell r="E442">
            <v>8000</v>
          </cell>
          <cell r="F442">
            <v>480000</v>
          </cell>
          <cell r="G442">
            <v>0</v>
          </cell>
          <cell r="H442">
            <v>0</v>
          </cell>
          <cell r="I442">
            <v>9</v>
          </cell>
          <cell r="J442">
            <v>540</v>
          </cell>
          <cell r="K442">
            <v>8000</v>
          </cell>
          <cell r="L442">
            <v>480000</v>
          </cell>
          <cell r="M442">
            <v>0</v>
          </cell>
          <cell r="N442">
            <v>0</v>
          </cell>
          <cell r="O442">
            <v>2520</v>
          </cell>
          <cell r="P442">
            <v>151200</v>
          </cell>
        </row>
        <row r="443">
          <cell r="A443">
            <v>2</v>
          </cell>
          <cell r="B443" t="str">
            <v xml:space="preserve">ZINC GROUNDING CELL, FOUR ANODE UNITS WITH </v>
          </cell>
          <cell r="C443">
            <v>5</v>
          </cell>
          <cell r="D443" t="str">
            <v>SET</v>
          </cell>
          <cell r="E443">
            <v>14000</v>
          </cell>
          <cell r="F443">
            <v>70000</v>
          </cell>
          <cell r="G443">
            <v>0</v>
          </cell>
          <cell r="H443">
            <v>0</v>
          </cell>
          <cell r="I443">
            <v>6</v>
          </cell>
          <cell r="J443">
            <v>30</v>
          </cell>
          <cell r="K443">
            <v>14000</v>
          </cell>
          <cell r="L443">
            <v>70000</v>
          </cell>
          <cell r="M443">
            <v>0</v>
          </cell>
          <cell r="N443">
            <v>0</v>
          </cell>
          <cell r="O443">
            <v>1680</v>
          </cell>
          <cell r="P443">
            <v>8400</v>
          </cell>
        </row>
        <row r="444">
          <cell r="B444" t="str">
            <v xml:space="preserve">10 FT OF #6 AWG HMWPE CATHODIC </v>
          </cell>
          <cell r="C444">
            <v>12</v>
          </cell>
          <cell r="D444">
            <v>12.7</v>
          </cell>
          <cell r="E444">
            <v>1.25</v>
          </cell>
          <cell r="F444">
            <v>0</v>
          </cell>
          <cell r="G444">
            <v>0</v>
          </cell>
          <cell r="H444">
            <v>0</v>
          </cell>
          <cell r="I444">
            <v>1.22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</row>
        <row r="445">
          <cell r="B445" t="str">
            <v xml:space="preserve">PROTECTION COPPER CABLE, 1.4"X1.4"X60" </v>
          </cell>
          <cell r="C445">
            <v>14</v>
          </cell>
          <cell r="D445">
            <v>12.7</v>
          </cell>
          <cell r="E445">
            <v>1.25</v>
          </cell>
          <cell r="F445">
            <v>0</v>
          </cell>
          <cell r="G445">
            <v>0</v>
          </cell>
          <cell r="H445">
            <v>0</v>
          </cell>
          <cell r="I445">
            <v>1.42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</row>
        <row r="446">
          <cell r="B446" t="str">
            <v>ANODE</v>
          </cell>
          <cell r="C446">
            <v>16</v>
          </cell>
          <cell r="D446">
            <v>12.7</v>
          </cell>
          <cell r="E446">
            <v>1.25</v>
          </cell>
          <cell r="F446">
            <v>0</v>
          </cell>
          <cell r="G446">
            <v>0</v>
          </cell>
          <cell r="H446">
            <v>0</v>
          </cell>
          <cell r="I446">
            <v>1.62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A447">
            <v>3</v>
          </cell>
          <cell r="B447" t="str">
            <v>TEST JUNTION BOX</v>
          </cell>
          <cell r="C447">
            <v>7</v>
          </cell>
          <cell r="D447" t="str">
            <v>SET</v>
          </cell>
          <cell r="E447">
            <v>3000</v>
          </cell>
          <cell r="F447">
            <v>21000</v>
          </cell>
          <cell r="G447">
            <v>0</v>
          </cell>
          <cell r="H447">
            <v>0</v>
          </cell>
          <cell r="I447">
            <v>6</v>
          </cell>
          <cell r="J447">
            <v>42</v>
          </cell>
          <cell r="K447">
            <v>3000</v>
          </cell>
          <cell r="L447">
            <v>21000</v>
          </cell>
          <cell r="M447">
            <v>0</v>
          </cell>
          <cell r="N447">
            <v>0</v>
          </cell>
          <cell r="O447">
            <v>1680</v>
          </cell>
          <cell r="P447">
            <v>11760</v>
          </cell>
        </row>
        <row r="448">
          <cell r="A448">
            <v>4</v>
          </cell>
          <cell r="B448" t="str">
            <v>Cu-CuS04 REFERENCE ELECTRODE WITH 10 FT OF</v>
          </cell>
          <cell r="C448">
            <v>7</v>
          </cell>
          <cell r="D448" t="str">
            <v>SET</v>
          </cell>
          <cell r="E448">
            <v>4000</v>
          </cell>
          <cell r="F448">
            <v>28000</v>
          </cell>
          <cell r="G448">
            <v>0</v>
          </cell>
          <cell r="H448">
            <v>0</v>
          </cell>
          <cell r="I448">
            <v>6</v>
          </cell>
          <cell r="J448">
            <v>42</v>
          </cell>
          <cell r="K448">
            <v>4000</v>
          </cell>
          <cell r="L448">
            <v>28000</v>
          </cell>
          <cell r="M448">
            <v>0</v>
          </cell>
          <cell r="N448">
            <v>0</v>
          </cell>
          <cell r="O448">
            <v>1680</v>
          </cell>
          <cell r="P448">
            <v>11760</v>
          </cell>
        </row>
        <row r="449">
          <cell r="B449" t="str">
            <v xml:space="preserve">#8 AWG HMWPE CATHODIC PROTECTION  </v>
          </cell>
          <cell r="C449">
            <v>22</v>
          </cell>
          <cell r="D449">
            <v>12.7</v>
          </cell>
          <cell r="E449">
            <v>1.25</v>
          </cell>
          <cell r="I449">
            <v>2.23</v>
          </cell>
          <cell r="J449">
            <v>11.72</v>
          </cell>
          <cell r="K449">
            <v>13.950000000000001</v>
          </cell>
          <cell r="P449">
            <v>8</v>
          </cell>
        </row>
        <row r="450">
          <cell r="B450" t="str">
            <v xml:space="preserve">COPPER CABLE &amp; BACKFILL OVER SIZE   </v>
          </cell>
        </row>
        <row r="451">
          <cell r="B451" t="str">
            <v>6" D x 10" L, GLOBAL TYPE OR EQUAL</v>
          </cell>
        </row>
        <row r="452">
          <cell r="A452">
            <v>5</v>
          </cell>
          <cell r="B452" t="str">
            <v>#8AWG 1/C HALAR CABLE</v>
          </cell>
          <cell r="C452">
            <v>475</v>
          </cell>
          <cell r="D452" t="str">
            <v>M</v>
          </cell>
          <cell r="E452">
            <v>120</v>
          </cell>
          <cell r="F452">
            <v>57000</v>
          </cell>
          <cell r="G452">
            <v>0</v>
          </cell>
          <cell r="H452">
            <v>0</v>
          </cell>
          <cell r="I452">
            <v>0.12</v>
          </cell>
          <cell r="J452">
            <v>57</v>
          </cell>
          <cell r="K452">
            <v>120</v>
          </cell>
          <cell r="L452">
            <v>57000</v>
          </cell>
          <cell r="M452">
            <v>0</v>
          </cell>
          <cell r="N452">
            <v>0</v>
          </cell>
          <cell r="O452">
            <v>34</v>
          </cell>
          <cell r="P452">
            <v>16150</v>
          </cell>
        </row>
        <row r="453">
          <cell r="A453">
            <v>6</v>
          </cell>
          <cell r="B453" t="str">
            <v>CADWELD POWDER CARTRIDGE, CA-25 TYPE</v>
          </cell>
          <cell r="C453">
            <v>15</v>
          </cell>
          <cell r="D453" t="str">
            <v>PCS</v>
          </cell>
          <cell r="E453">
            <v>125</v>
          </cell>
          <cell r="F453">
            <v>1875</v>
          </cell>
          <cell r="G453">
            <v>0</v>
          </cell>
          <cell r="H453">
            <v>0</v>
          </cell>
          <cell r="I453">
            <v>1</v>
          </cell>
          <cell r="J453">
            <v>15</v>
          </cell>
          <cell r="K453">
            <v>125</v>
          </cell>
          <cell r="L453">
            <v>1875</v>
          </cell>
          <cell r="M453">
            <v>0</v>
          </cell>
          <cell r="N453">
            <v>0</v>
          </cell>
          <cell r="O453">
            <v>280</v>
          </cell>
          <cell r="P453">
            <v>4200</v>
          </cell>
        </row>
        <row r="454">
          <cell r="A454">
            <v>7</v>
          </cell>
          <cell r="B454" t="str">
            <v>CADWELD MOLD</v>
          </cell>
          <cell r="C454">
            <v>1</v>
          </cell>
          <cell r="D454" t="str">
            <v>SET</v>
          </cell>
          <cell r="E454">
            <v>1500</v>
          </cell>
          <cell r="F454">
            <v>1500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1500</v>
          </cell>
          <cell r="L454">
            <v>1500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A455">
            <v>8</v>
          </cell>
          <cell r="B455" t="str">
            <v>C TYPE LUG</v>
          </cell>
          <cell r="C455">
            <v>60</v>
          </cell>
          <cell r="D455" t="str">
            <v>PCS</v>
          </cell>
          <cell r="E455">
            <v>50</v>
          </cell>
          <cell r="F455">
            <v>3000</v>
          </cell>
          <cell r="G455">
            <v>0</v>
          </cell>
          <cell r="H455">
            <v>0</v>
          </cell>
          <cell r="I455">
            <v>0.5</v>
          </cell>
          <cell r="J455">
            <v>30</v>
          </cell>
          <cell r="K455">
            <v>50</v>
          </cell>
          <cell r="L455">
            <v>3000</v>
          </cell>
          <cell r="M455">
            <v>0</v>
          </cell>
          <cell r="N455">
            <v>0</v>
          </cell>
          <cell r="O455">
            <v>140</v>
          </cell>
          <cell r="P455">
            <v>8400</v>
          </cell>
        </row>
        <row r="456">
          <cell r="A456">
            <v>9</v>
          </cell>
          <cell r="B456" t="str">
            <v>TOOL,MOLD SUPPORT CLAMP CADWELD CAB-320</v>
          </cell>
          <cell r="C456">
            <v>1</v>
          </cell>
          <cell r="D456" t="str">
            <v>PCS</v>
          </cell>
          <cell r="E456">
            <v>2500</v>
          </cell>
          <cell r="F456">
            <v>2500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2500</v>
          </cell>
          <cell r="L456">
            <v>2500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A457">
            <v>10</v>
          </cell>
          <cell r="B457" t="str">
            <v xml:space="preserve">NONMETALLIC CONDUIT, PVC CNS 1302 UPVC </v>
          </cell>
          <cell r="C457">
            <v>285</v>
          </cell>
          <cell r="D457" t="str">
            <v>M</v>
          </cell>
          <cell r="E457">
            <v>16</v>
          </cell>
          <cell r="F457">
            <v>4560</v>
          </cell>
          <cell r="G457">
            <v>0</v>
          </cell>
          <cell r="H457">
            <v>0</v>
          </cell>
          <cell r="I457">
            <v>0.5</v>
          </cell>
          <cell r="J457">
            <v>143</v>
          </cell>
          <cell r="K457">
            <v>16</v>
          </cell>
          <cell r="L457">
            <v>4560</v>
          </cell>
          <cell r="M457">
            <v>0</v>
          </cell>
          <cell r="N457">
            <v>0</v>
          </cell>
          <cell r="O457">
            <v>140</v>
          </cell>
          <cell r="P457">
            <v>39900</v>
          </cell>
          <cell r="Q457">
            <v>39900</v>
          </cell>
        </row>
        <row r="458">
          <cell r="B458" t="str">
            <v>TABLE 1, 1"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</row>
        <row r="459">
          <cell r="A459">
            <v>11</v>
          </cell>
          <cell r="B459" t="str">
            <v xml:space="preserve">CONCRETE, 3000PSI </v>
          </cell>
          <cell r="C459">
            <v>3</v>
          </cell>
          <cell r="D459" t="str">
            <v>M3</v>
          </cell>
          <cell r="E459" t="str">
            <v>M+L</v>
          </cell>
          <cell r="F459" t="str">
            <v>M+L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 t="str">
            <v>M+L</v>
          </cell>
          <cell r="L459" t="str">
            <v>M+L</v>
          </cell>
          <cell r="M459">
            <v>0</v>
          </cell>
          <cell r="N459">
            <v>0</v>
          </cell>
          <cell r="O459">
            <v>2300</v>
          </cell>
          <cell r="P459">
            <v>6900</v>
          </cell>
        </row>
        <row r="460">
          <cell r="A460">
            <v>12</v>
          </cell>
          <cell r="B460" t="str">
            <v>STEEL REINFORCING BAR, 3/8"</v>
          </cell>
          <cell r="C460">
            <v>610</v>
          </cell>
          <cell r="D460" t="str">
            <v>KG</v>
          </cell>
          <cell r="E460" t="str">
            <v>M+L</v>
          </cell>
          <cell r="F460" t="str">
            <v>M+L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 t="str">
            <v>M+L</v>
          </cell>
          <cell r="L460" t="str">
            <v>M+L</v>
          </cell>
          <cell r="M460">
            <v>0</v>
          </cell>
          <cell r="N460">
            <v>0</v>
          </cell>
          <cell r="O460">
            <v>16</v>
          </cell>
          <cell r="P460">
            <v>9760</v>
          </cell>
        </row>
        <row r="461">
          <cell r="A461">
            <v>13</v>
          </cell>
          <cell r="B461" t="str">
            <v xml:space="preserve"> EXCAVATION</v>
          </cell>
          <cell r="C461">
            <v>152</v>
          </cell>
          <cell r="D461" t="str">
            <v>M3</v>
          </cell>
          <cell r="E461" t="str">
            <v>M+L</v>
          </cell>
          <cell r="F461" t="str">
            <v>M+L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 t="str">
            <v>M+L</v>
          </cell>
          <cell r="L461" t="str">
            <v>M+L</v>
          </cell>
          <cell r="M461">
            <v>0</v>
          </cell>
          <cell r="N461">
            <v>0</v>
          </cell>
          <cell r="O461">
            <v>120</v>
          </cell>
          <cell r="P461">
            <v>18240</v>
          </cell>
        </row>
        <row r="462">
          <cell r="A462">
            <v>14</v>
          </cell>
          <cell r="B462" t="str">
            <v xml:space="preserve"> BACKFILL SAND</v>
          </cell>
          <cell r="C462">
            <v>50</v>
          </cell>
          <cell r="D462" t="str">
            <v>M3</v>
          </cell>
          <cell r="E462" t="str">
            <v>M+L</v>
          </cell>
          <cell r="F462" t="str">
            <v>M+L</v>
          </cell>
          <cell r="G462">
            <v>50</v>
          </cell>
          <cell r="H462">
            <v>0</v>
          </cell>
          <cell r="I462">
            <v>0</v>
          </cell>
          <cell r="J462">
            <v>0</v>
          </cell>
          <cell r="K462" t="str">
            <v>M+L</v>
          </cell>
          <cell r="L462" t="str">
            <v>M+L</v>
          </cell>
          <cell r="M462">
            <v>0</v>
          </cell>
          <cell r="N462">
            <v>0</v>
          </cell>
          <cell r="O462">
            <v>550</v>
          </cell>
          <cell r="P462">
            <v>27500</v>
          </cell>
        </row>
        <row r="463">
          <cell r="A463">
            <v>15</v>
          </cell>
          <cell r="B463" t="str">
            <v xml:space="preserve"> BACKFILL STONE</v>
          </cell>
          <cell r="C463">
            <v>31</v>
          </cell>
          <cell r="D463" t="str">
            <v>M3</v>
          </cell>
          <cell r="E463" t="str">
            <v>M+L</v>
          </cell>
          <cell r="F463" t="str">
            <v>M+L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 t="str">
            <v>M+L</v>
          </cell>
          <cell r="L463" t="str">
            <v>M+L</v>
          </cell>
          <cell r="M463">
            <v>0</v>
          </cell>
          <cell r="N463">
            <v>0</v>
          </cell>
          <cell r="O463">
            <v>520</v>
          </cell>
          <cell r="P463">
            <v>16120</v>
          </cell>
        </row>
        <row r="464">
          <cell r="A464">
            <v>16</v>
          </cell>
          <cell r="B464" t="str">
            <v xml:space="preserve"> DISPOSAL</v>
          </cell>
          <cell r="C464">
            <v>80</v>
          </cell>
          <cell r="D464" t="str">
            <v>M3</v>
          </cell>
          <cell r="E464" t="str">
            <v>M+L</v>
          </cell>
          <cell r="F464" t="str">
            <v>M+L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 t="str">
            <v>M+L</v>
          </cell>
          <cell r="L464" t="str">
            <v>M+L</v>
          </cell>
          <cell r="M464">
            <v>0</v>
          </cell>
          <cell r="N464">
            <v>0</v>
          </cell>
          <cell r="O464">
            <v>220</v>
          </cell>
          <cell r="P464">
            <v>17600</v>
          </cell>
        </row>
        <row r="465">
          <cell r="A465">
            <v>17</v>
          </cell>
          <cell r="B465" t="str">
            <v>???????(????)</v>
          </cell>
          <cell r="C465">
            <v>9</v>
          </cell>
          <cell r="D465" t="str">
            <v>PCS</v>
          </cell>
          <cell r="E465">
            <v>500</v>
          </cell>
          <cell r="F465">
            <v>4500</v>
          </cell>
          <cell r="G465">
            <v>0</v>
          </cell>
          <cell r="H465">
            <v>0</v>
          </cell>
          <cell r="I465">
            <v>2</v>
          </cell>
          <cell r="J465">
            <v>18</v>
          </cell>
          <cell r="K465">
            <v>500</v>
          </cell>
          <cell r="L465">
            <v>4500</v>
          </cell>
          <cell r="M465">
            <v>0</v>
          </cell>
          <cell r="N465">
            <v>0</v>
          </cell>
          <cell r="O465">
            <v>560</v>
          </cell>
          <cell r="P465">
            <v>5040</v>
          </cell>
        </row>
        <row r="466">
          <cell r="A466">
            <v>18</v>
          </cell>
          <cell r="B466" t="str">
            <v>???????</v>
          </cell>
          <cell r="C466">
            <v>7</v>
          </cell>
          <cell r="D466" t="str">
            <v>ROLL</v>
          </cell>
          <cell r="E466">
            <v>300</v>
          </cell>
          <cell r="F466">
            <v>2100</v>
          </cell>
          <cell r="G466">
            <v>0</v>
          </cell>
          <cell r="H466">
            <v>0</v>
          </cell>
          <cell r="I466">
            <v>1</v>
          </cell>
          <cell r="J466">
            <v>7</v>
          </cell>
          <cell r="K466">
            <v>300</v>
          </cell>
          <cell r="L466">
            <v>2100</v>
          </cell>
          <cell r="M466">
            <v>0</v>
          </cell>
          <cell r="N466">
            <v>0</v>
          </cell>
          <cell r="O466">
            <v>280</v>
          </cell>
          <cell r="P466">
            <v>1960</v>
          </cell>
        </row>
        <row r="467">
          <cell r="A467">
            <v>19</v>
          </cell>
          <cell r="B467" t="str">
            <v>????PE???</v>
          </cell>
          <cell r="C467">
            <v>8</v>
          </cell>
          <cell r="D467" t="str">
            <v>PCS</v>
          </cell>
          <cell r="E467">
            <v>350</v>
          </cell>
          <cell r="F467">
            <v>2800</v>
          </cell>
          <cell r="G467">
            <v>0</v>
          </cell>
          <cell r="H467">
            <v>0</v>
          </cell>
          <cell r="I467">
            <v>1</v>
          </cell>
          <cell r="J467">
            <v>8</v>
          </cell>
          <cell r="K467">
            <v>350</v>
          </cell>
          <cell r="L467">
            <v>2800</v>
          </cell>
          <cell r="M467">
            <v>0</v>
          </cell>
          <cell r="N467">
            <v>0</v>
          </cell>
          <cell r="O467">
            <v>280</v>
          </cell>
          <cell r="P467">
            <v>2240</v>
          </cell>
        </row>
        <row r="468">
          <cell r="A468">
            <v>20</v>
          </cell>
          <cell r="B468" t="str">
            <v>MISCELLANEOUS INCLUDE ???????? &amp; ???????</v>
          </cell>
          <cell r="C468">
            <v>1</v>
          </cell>
          <cell r="D468" t="str">
            <v>LOT</v>
          </cell>
          <cell r="E468">
            <v>67883.5</v>
          </cell>
          <cell r="F468">
            <v>67884</v>
          </cell>
          <cell r="G468">
            <v>0</v>
          </cell>
          <cell r="H468">
            <v>0</v>
          </cell>
          <cell r="I468">
            <v>93.2</v>
          </cell>
          <cell r="J468">
            <v>93</v>
          </cell>
          <cell r="K468">
            <v>67884</v>
          </cell>
          <cell r="L468">
            <v>67884</v>
          </cell>
          <cell r="M468">
            <v>0</v>
          </cell>
          <cell r="N468">
            <v>0</v>
          </cell>
          <cell r="O468">
            <v>26096</v>
          </cell>
          <cell r="P468">
            <v>26096</v>
          </cell>
        </row>
        <row r="469">
          <cell r="B469" t="str">
            <v>SUB-TOTAL : (H)</v>
          </cell>
          <cell r="C469">
            <v>0</v>
          </cell>
          <cell r="D469">
            <v>0</v>
          </cell>
          <cell r="E469">
            <v>0</v>
          </cell>
          <cell r="F469">
            <v>746719</v>
          </cell>
          <cell r="G469">
            <v>0</v>
          </cell>
          <cell r="H469">
            <v>0</v>
          </cell>
          <cell r="I469">
            <v>0</v>
          </cell>
          <cell r="J469">
            <v>1025</v>
          </cell>
          <cell r="K469">
            <v>0</v>
          </cell>
          <cell r="L469">
            <v>746719</v>
          </cell>
          <cell r="M469">
            <v>0</v>
          </cell>
          <cell r="N469">
            <v>0</v>
          </cell>
          <cell r="O469">
            <v>0</v>
          </cell>
          <cell r="P469">
            <v>383226</v>
          </cell>
        </row>
        <row r="470"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B471" t="str">
            <v>PVC???? 7C-2SQ.MM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A473" t="str">
            <v>I.</v>
          </cell>
          <cell r="B473" t="str">
            <v>APS SYSTEM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</row>
        <row r="474">
          <cell r="B474" t="str">
            <v>D&amp;F SYSTEM PANEL, INCLUDING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A475">
            <v>1</v>
          </cell>
          <cell r="B475" t="str">
            <v>PLC BASE PANEL, INDOOR IP20 ENCLOSURE, W/</v>
          </cell>
          <cell r="C475">
            <v>1</v>
          </cell>
          <cell r="D475" t="str">
            <v>SET</v>
          </cell>
          <cell r="E475">
            <v>1285400</v>
          </cell>
          <cell r="F475">
            <v>1285400</v>
          </cell>
          <cell r="G475">
            <v>0</v>
          </cell>
          <cell r="H475">
            <v>0</v>
          </cell>
          <cell r="I475">
            <v>50</v>
          </cell>
          <cell r="J475">
            <v>50</v>
          </cell>
          <cell r="K475">
            <v>1285400</v>
          </cell>
          <cell r="L475">
            <v>1285400</v>
          </cell>
          <cell r="M475">
            <v>0</v>
          </cell>
          <cell r="N475">
            <v>0</v>
          </cell>
          <cell r="O475">
            <v>14000</v>
          </cell>
          <cell r="P475">
            <v>14000</v>
          </cell>
        </row>
        <row r="476">
          <cell r="B476" t="str">
            <v xml:space="preserve">POWER SUPPLY, DIx144, DOx100, 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</row>
        <row r="477">
          <cell r="B477" t="str">
            <v>INTERPOSITION RELAY x50,  WIRING, AND TB.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</row>
        <row r="478">
          <cell r="A478">
            <v>19</v>
          </cell>
          <cell r="B478" t="str">
            <v>SOFTWARE DESIGN PACKAGE</v>
          </cell>
          <cell r="C478">
            <v>3000</v>
          </cell>
          <cell r="D478" t="str">
            <v>M</v>
          </cell>
          <cell r="E478">
            <v>76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</row>
        <row r="479">
          <cell r="A479">
            <v>2</v>
          </cell>
          <cell r="B479" t="str">
            <v>OPERATION CONSOLE, INCLUDING</v>
          </cell>
          <cell r="C479">
            <v>1</v>
          </cell>
          <cell r="D479" t="str">
            <v>SET</v>
          </cell>
          <cell r="E479">
            <v>357000</v>
          </cell>
          <cell r="F479">
            <v>357000</v>
          </cell>
          <cell r="G479">
            <v>0</v>
          </cell>
          <cell r="H479">
            <v>0</v>
          </cell>
          <cell r="I479">
            <v>20</v>
          </cell>
          <cell r="J479">
            <v>20</v>
          </cell>
          <cell r="K479">
            <v>357000</v>
          </cell>
          <cell r="L479">
            <v>357000</v>
          </cell>
          <cell r="M479">
            <v>0</v>
          </cell>
          <cell r="N479">
            <v>0</v>
          </cell>
          <cell r="O479">
            <v>5600</v>
          </cell>
          <cell r="P479">
            <v>5600</v>
          </cell>
        </row>
        <row r="480">
          <cell r="B480" t="str">
            <v>ANNUNCIATOR PANEL, W/ 50 WINDOWS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0.23599999999999999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B481" t="str">
            <v xml:space="preserve">COMMAND BOARD, W/ 15 PB SWITCH(SW. W/LIGHT) 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B482" t="str">
            <v>WIRING, AND TB.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</row>
        <row r="483">
          <cell r="A483">
            <v>3</v>
          </cell>
          <cell r="B483" t="str">
            <v>MIMIC PANEL, ENCLOSURE SIZE 2300Hx1400Wx600D</v>
          </cell>
          <cell r="C483">
            <v>1</v>
          </cell>
          <cell r="D483" t="str">
            <v>SET</v>
          </cell>
          <cell r="E483">
            <v>448000</v>
          </cell>
          <cell r="F483">
            <v>448000</v>
          </cell>
          <cell r="G483">
            <v>0</v>
          </cell>
          <cell r="H483">
            <v>0</v>
          </cell>
          <cell r="I483">
            <v>20</v>
          </cell>
          <cell r="J483">
            <v>20</v>
          </cell>
          <cell r="K483">
            <v>448000</v>
          </cell>
          <cell r="L483">
            <v>448000</v>
          </cell>
          <cell r="M483">
            <v>0</v>
          </cell>
          <cell r="N483">
            <v>0</v>
          </cell>
          <cell r="O483">
            <v>5600</v>
          </cell>
          <cell r="P483">
            <v>5600</v>
          </cell>
        </row>
        <row r="484">
          <cell r="A484">
            <v>0</v>
          </cell>
          <cell r="B484" t="str">
            <v>MOSAIC PANEL  SIZE 1200Hx1200W, W/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B485" t="str">
            <v>INDICATION LIGHT x60, POWER SUPPLY, WIRING, AND TB.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A486">
            <v>4</v>
          </cell>
          <cell r="B486" t="str">
            <v>RECEIVING PANEL, INDOOR IP20 ENCLOSURE, W/</v>
          </cell>
          <cell r="C486">
            <v>1</v>
          </cell>
          <cell r="D486" t="str">
            <v>SET</v>
          </cell>
          <cell r="E486">
            <v>1400000</v>
          </cell>
          <cell r="F486">
            <v>1400000</v>
          </cell>
          <cell r="G486">
            <v>0</v>
          </cell>
          <cell r="H486">
            <v>0</v>
          </cell>
          <cell r="I486">
            <v>50</v>
          </cell>
          <cell r="J486">
            <v>50</v>
          </cell>
          <cell r="K486">
            <v>1400000</v>
          </cell>
          <cell r="L486">
            <v>1400000</v>
          </cell>
          <cell r="M486">
            <v>0</v>
          </cell>
          <cell r="N486">
            <v>0</v>
          </cell>
          <cell r="O486">
            <v>14000</v>
          </cell>
          <cell r="P486">
            <v>14000</v>
          </cell>
        </row>
        <row r="487">
          <cell r="B487" t="str">
            <v>UV/IR DETECTOR CONTROLLER, 4-CHANNEL x1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B488" t="str">
            <v>GAS DETECTOR CONTROLLER, 8-CHANNEL x8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B489" t="str">
            <v>LOW TEMP. DETECTOR CONTROLLER, 4-CHANNEL x7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B490" t="str">
            <v>POWER SUPPLY, WIRING, AND TB.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A491">
            <v>5</v>
          </cell>
          <cell r="B491" t="str">
            <v>MANUAL STATION, 110VAC, CL.1 DIV.2, NEMA-4X</v>
          </cell>
          <cell r="C491">
            <v>16</v>
          </cell>
          <cell r="D491" t="str">
            <v>SET</v>
          </cell>
          <cell r="E491">
            <v>30000</v>
          </cell>
          <cell r="F491">
            <v>480000</v>
          </cell>
          <cell r="G491">
            <v>0</v>
          </cell>
          <cell r="H491">
            <v>0</v>
          </cell>
          <cell r="I491">
            <v>5</v>
          </cell>
          <cell r="J491">
            <v>80</v>
          </cell>
          <cell r="K491">
            <v>30000</v>
          </cell>
          <cell r="L491">
            <v>480000</v>
          </cell>
          <cell r="M491">
            <v>0</v>
          </cell>
          <cell r="N491">
            <v>0</v>
          </cell>
          <cell r="O491">
            <v>1400</v>
          </cell>
          <cell r="P491">
            <v>22400</v>
          </cell>
        </row>
        <row r="492">
          <cell r="A492">
            <v>6</v>
          </cell>
          <cell r="B492" t="str">
            <v>SIREN(SPEAKER),, 110VAC, CL.1 DIV.2, NEMA-4X</v>
          </cell>
          <cell r="C492">
            <v>16</v>
          </cell>
          <cell r="D492" t="str">
            <v>SET</v>
          </cell>
          <cell r="E492">
            <v>40000</v>
          </cell>
          <cell r="F492">
            <v>640000</v>
          </cell>
          <cell r="G492">
            <v>0</v>
          </cell>
          <cell r="H492">
            <v>0</v>
          </cell>
          <cell r="I492">
            <v>5</v>
          </cell>
          <cell r="J492">
            <v>80</v>
          </cell>
          <cell r="K492">
            <v>40000</v>
          </cell>
          <cell r="L492">
            <v>640000</v>
          </cell>
          <cell r="M492">
            <v>0</v>
          </cell>
          <cell r="N492">
            <v>0</v>
          </cell>
          <cell r="O492">
            <v>1400</v>
          </cell>
          <cell r="P492">
            <v>22400</v>
          </cell>
        </row>
        <row r="493">
          <cell r="A493">
            <v>7</v>
          </cell>
          <cell r="B493" t="str">
            <v>VISUAL ALARM BECON, , 110VAC, CL.1 DIV.2, NEMA-4X</v>
          </cell>
          <cell r="C493">
            <v>16</v>
          </cell>
          <cell r="D493" t="str">
            <v>SET</v>
          </cell>
          <cell r="E493">
            <v>37000</v>
          </cell>
          <cell r="F493">
            <v>592000</v>
          </cell>
          <cell r="G493">
            <v>0</v>
          </cell>
          <cell r="H493">
            <v>0</v>
          </cell>
          <cell r="I493">
            <v>5</v>
          </cell>
          <cell r="J493">
            <v>80</v>
          </cell>
          <cell r="K493">
            <v>37000</v>
          </cell>
          <cell r="L493">
            <v>592000</v>
          </cell>
          <cell r="M493">
            <v>0</v>
          </cell>
          <cell r="N493">
            <v>0</v>
          </cell>
          <cell r="O493">
            <v>1400</v>
          </cell>
          <cell r="P493">
            <v>22400</v>
          </cell>
        </row>
        <row r="494">
          <cell r="A494">
            <v>8</v>
          </cell>
          <cell r="B494" t="str">
            <v>UV/IR FLAME DETECTOR, CL.1 DIV.2, NEMA-4X</v>
          </cell>
          <cell r="C494">
            <v>4</v>
          </cell>
          <cell r="D494" t="str">
            <v>SET</v>
          </cell>
          <cell r="E494">
            <v>67000</v>
          </cell>
          <cell r="F494">
            <v>268000</v>
          </cell>
          <cell r="G494">
            <v>0</v>
          </cell>
          <cell r="H494">
            <v>0</v>
          </cell>
          <cell r="I494">
            <v>8</v>
          </cell>
          <cell r="J494">
            <v>32</v>
          </cell>
          <cell r="K494">
            <v>67000</v>
          </cell>
          <cell r="L494">
            <v>268000</v>
          </cell>
          <cell r="M494">
            <v>0</v>
          </cell>
          <cell r="N494">
            <v>0</v>
          </cell>
          <cell r="O494">
            <v>2240</v>
          </cell>
          <cell r="P494">
            <v>8960</v>
          </cell>
        </row>
        <row r="495">
          <cell r="A495">
            <v>9</v>
          </cell>
          <cell r="B495" t="str">
            <v>LOW TEMPERATURE DETECTOR, 50FT LG., NEMA-4X</v>
          </cell>
          <cell r="C495">
            <v>4</v>
          </cell>
          <cell r="D495" t="str">
            <v>SET</v>
          </cell>
          <cell r="E495">
            <v>288000</v>
          </cell>
          <cell r="F495">
            <v>1152000</v>
          </cell>
          <cell r="G495">
            <v>0</v>
          </cell>
          <cell r="H495">
            <v>0</v>
          </cell>
          <cell r="I495">
            <v>10</v>
          </cell>
          <cell r="J495">
            <v>40</v>
          </cell>
          <cell r="K495">
            <v>288000</v>
          </cell>
          <cell r="L495">
            <v>1152000</v>
          </cell>
          <cell r="M495">
            <v>0</v>
          </cell>
          <cell r="N495">
            <v>0</v>
          </cell>
          <cell r="O495">
            <v>2800</v>
          </cell>
          <cell r="P495">
            <v>11200</v>
          </cell>
        </row>
        <row r="496">
          <cell r="A496">
            <v>10</v>
          </cell>
          <cell r="B496" t="str">
            <v>COMBUSTIBLE GAS DETECTOR,  CATALYTIC TYPE</v>
          </cell>
          <cell r="C496">
            <v>60</v>
          </cell>
          <cell r="D496" t="str">
            <v>EST</v>
          </cell>
          <cell r="E496">
            <v>50000</v>
          </cell>
          <cell r="F496">
            <v>3000000</v>
          </cell>
          <cell r="G496">
            <v>0</v>
          </cell>
          <cell r="H496">
            <v>0</v>
          </cell>
          <cell r="I496">
            <v>5</v>
          </cell>
          <cell r="J496">
            <v>300</v>
          </cell>
          <cell r="K496">
            <v>50000</v>
          </cell>
          <cell r="L496">
            <v>3000000</v>
          </cell>
          <cell r="M496">
            <v>0</v>
          </cell>
          <cell r="N496">
            <v>0</v>
          </cell>
          <cell r="O496">
            <v>1400</v>
          </cell>
          <cell r="P496">
            <v>84000</v>
          </cell>
        </row>
        <row r="497">
          <cell r="B497" t="str">
            <v>CL.1, DIV.2, W/ WEATHER HOUSING, FILTER, NEMA-4X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</row>
        <row r="498">
          <cell r="A498">
            <v>11</v>
          </cell>
          <cell r="B498" t="str">
            <v>GAS DETECTOR TEST KIT FOR 60 DETECTORS &amp; GRAPHIC PANEL</v>
          </cell>
          <cell r="C498">
            <v>1</v>
          </cell>
          <cell r="D498" t="str">
            <v>SET</v>
          </cell>
          <cell r="E498">
            <v>350000</v>
          </cell>
          <cell r="F498">
            <v>350000</v>
          </cell>
          <cell r="G498">
            <v>0</v>
          </cell>
          <cell r="H498">
            <v>0</v>
          </cell>
          <cell r="I498">
            <v>10</v>
          </cell>
          <cell r="J498">
            <v>10</v>
          </cell>
          <cell r="K498">
            <v>350000</v>
          </cell>
          <cell r="L498">
            <v>350000</v>
          </cell>
          <cell r="M498">
            <v>0</v>
          </cell>
          <cell r="N498">
            <v>0</v>
          </cell>
          <cell r="O498">
            <v>2800</v>
          </cell>
          <cell r="P498">
            <v>2800</v>
          </cell>
        </row>
        <row r="499">
          <cell r="A499">
            <v>12</v>
          </cell>
          <cell r="B499" t="str">
            <v>R.S.G. CONDUIT/W COUPLING 1"</v>
          </cell>
          <cell r="C499">
            <v>1600</v>
          </cell>
          <cell r="D499" t="str">
            <v>M</v>
          </cell>
          <cell r="E499">
            <v>49</v>
          </cell>
          <cell r="F499">
            <v>78400</v>
          </cell>
          <cell r="G499">
            <v>0</v>
          </cell>
          <cell r="H499">
            <v>0</v>
          </cell>
          <cell r="I499">
            <v>0.54</v>
          </cell>
          <cell r="J499">
            <v>864</v>
          </cell>
          <cell r="K499">
            <v>49</v>
          </cell>
          <cell r="L499">
            <v>78400</v>
          </cell>
          <cell r="M499">
            <v>0</v>
          </cell>
          <cell r="N499">
            <v>0</v>
          </cell>
          <cell r="O499">
            <v>151</v>
          </cell>
          <cell r="P499">
            <v>241600</v>
          </cell>
        </row>
        <row r="500">
          <cell r="A500">
            <v>13</v>
          </cell>
          <cell r="B500" t="str">
            <v>R.S.G. CONDUIT/W COUPLING 2"</v>
          </cell>
          <cell r="C500">
            <v>2300</v>
          </cell>
          <cell r="D500" t="str">
            <v>M</v>
          </cell>
          <cell r="E500">
            <v>105</v>
          </cell>
          <cell r="F500">
            <v>241500</v>
          </cell>
          <cell r="G500">
            <v>0</v>
          </cell>
          <cell r="H500">
            <v>0</v>
          </cell>
          <cell r="I500">
            <v>0.98</v>
          </cell>
          <cell r="J500">
            <v>2254</v>
          </cell>
          <cell r="K500">
            <v>105</v>
          </cell>
          <cell r="L500">
            <v>241500</v>
          </cell>
          <cell r="M500">
            <v>0</v>
          </cell>
          <cell r="N500">
            <v>0</v>
          </cell>
          <cell r="O500">
            <v>274</v>
          </cell>
          <cell r="P500">
            <v>630200</v>
          </cell>
        </row>
        <row r="501">
          <cell r="A501">
            <v>14</v>
          </cell>
          <cell r="B501" t="str">
            <v>FITTING FOR R.S.G. CONDUIT</v>
          </cell>
          <cell r="C501">
            <v>1</v>
          </cell>
          <cell r="D501" t="str">
            <v>LOT</v>
          </cell>
          <cell r="E501">
            <v>639800</v>
          </cell>
          <cell r="F501">
            <v>639800</v>
          </cell>
          <cell r="G501">
            <v>0</v>
          </cell>
          <cell r="H501">
            <v>0</v>
          </cell>
          <cell r="I501">
            <v>935.4</v>
          </cell>
          <cell r="J501">
            <v>935</v>
          </cell>
          <cell r="K501">
            <v>639800</v>
          </cell>
          <cell r="L501">
            <v>639800</v>
          </cell>
          <cell r="M501">
            <v>0</v>
          </cell>
          <cell r="N501">
            <v>0</v>
          </cell>
          <cell r="O501">
            <v>261912</v>
          </cell>
          <cell r="P501">
            <v>261912</v>
          </cell>
        </row>
        <row r="502">
          <cell r="A502">
            <v>15</v>
          </cell>
          <cell r="B502" t="str">
            <v>600V????,???,PVC??,????(OVERALL),</v>
          </cell>
          <cell r="C502">
            <v>650</v>
          </cell>
          <cell r="D502" t="str">
            <v>M</v>
          </cell>
          <cell r="E502">
            <v>37</v>
          </cell>
          <cell r="F502">
            <v>24050</v>
          </cell>
          <cell r="G502">
            <v>0</v>
          </cell>
          <cell r="H502">
            <v>0</v>
          </cell>
          <cell r="I502">
            <v>0.11700000000000001</v>
          </cell>
          <cell r="J502">
            <v>76</v>
          </cell>
          <cell r="K502">
            <v>37</v>
          </cell>
          <cell r="L502">
            <v>24050</v>
          </cell>
          <cell r="M502">
            <v>0</v>
          </cell>
          <cell r="N502">
            <v>0</v>
          </cell>
          <cell r="O502">
            <v>33</v>
          </cell>
          <cell r="P502">
            <v>21450</v>
          </cell>
        </row>
        <row r="503">
          <cell r="B503" t="str">
            <v>PVC???? 7C-2SQ.MM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A504">
            <v>16</v>
          </cell>
          <cell r="B504" t="str">
            <v>600V????,???,PVC??,????(OVERALL),</v>
          </cell>
          <cell r="C504">
            <v>1500</v>
          </cell>
          <cell r="D504" t="str">
            <v>M</v>
          </cell>
          <cell r="E504">
            <v>41</v>
          </cell>
          <cell r="F504">
            <v>61500</v>
          </cell>
          <cell r="G504">
            <v>0</v>
          </cell>
          <cell r="H504">
            <v>0</v>
          </cell>
          <cell r="I504">
            <v>0.13300000000000001</v>
          </cell>
          <cell r="J504">
            <v>200</v>
          </cell>
          <cell r="K504">
            <v>41</v>
          </cell>
          <cell r="L504">
            <v>61500</v>
          </cell>
          <cell r="M504">
            <v>0</v>
          </cell>
          <cell r="N504">
            <v>0</v>
          </cell>
          <cell r="O504">
            <v>37</v>
          </cell>
          <cell r="P504">
            <v>55500</v>
          </cell>
        </row>
        <row r="505">
          <cell r="B505" t="str">
            <v>PVC???? 9C-2SQ.MM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</row>
        <row r="506">
          <cell r="A506">
            <v>17</v>
          </cell>
          <cell r="B506" t="str">
            <v>600V????,???,PVC??,????(OVERALL),</v>
          </cell>
          <cell r="C506">
            <v>2600</v>
          </cell>
          <cell r="D506" t="str">
            <v>M</v>
          </cell>
          <cell r="E506">
            <v>53</v>
          </cell>
          <cell r="F506">
            <v>137800</v>
          </cell>
          <cell r="G506">
            <v>0</v>
          </cell>
          <cell r="H506">
            <v>0</v>
          </cell>
          <cell r="I506">
            <v>0.153</v>
          </cell>
          <cell r="J506">
            <v>398</v>
          </cell>
          <cell r="K506">
            <v>53</v>
          </cell>
          <cell r="L506">
            <v>137800</v>
          </cell>
          <cell r="M506">
            <v>0</v>
          </cell>
          <cell r="N506">
            <v>0</v>
          </cell>
          <cell r="O506">
            <v>43</v>
          </cell>
          <cell r="P506">
            <v>111800</v>
          </cell>
        </row>
        <row r="507">
          <cell r="B507" t="str">
            <v>PVC???? 12C-2SQ.MM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A508">
            <v>18</v>
          </cell>
          <cell r="B508" t="str">
            <v>600V????,???,PVC??,????(OVERALL),</v>
          </cell>
          <cell r="C508">
            <v>10000</v>
          </cell>
          <cell r="D508" t="str">
            <v>M</v>
          </cell>
          <cell r="E508">
            <v>44</v>
          </cell>
          <cell r="F508">
            <v>440000</v>
          </cell>
          <cell r="G508">
            <v>0</v>
          </cell>
          <cell r="H508">
            <v>0</v>
          </cell>
          <cell r="I508">
            <v>0.13500000000000001</v>
          </cell>
          <cell r="J508">
            <v>1350</v>
          </cell>
          <cell r="K508">
            <v>44</v>
          </cell>
          <cell r="L508">
            <v>440000</v>
          </cell>
          <cell r="M508">
            <v>0</v>
          </cell>
          <cell r="N508">
            <v>0</v>
          </cell>
          <cell r="O508">
            <v>38</v>
          </cell>
          <cell r="P508">
            <v>380000</v>
          </cell>
        </row>
        <row r="509">
          <cell r="B509" t="str">
            <v>PVC???? 7C-3.5SQ.MM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</row>
        <row r="510">
          <cell r="A510">
            <v>19</v>
          </cell>
          <cell r="B510" t="str">
            <v>600V????,???,PVC??,????(OVERALL),</v>
          </cell>
          <cell r="C510">
            <v>3000</v>
          </cell>
          <cell r="D510" t="str">
            <v>M</v>
          </cell>
          <cell r="E510">
            <v>76</v>
          </cell>
          <cell r="F510">
            <v>228000</v>
          </cell>
          <cell r="G510">
            <v>0</v>
          </cell>
          <cell r="H510">
            <v>0</v>
          </cell>
          <cell r="I510">
            <v>0.193</v>
          </cell>
          <cell r="J510">
            <v>579</v>
          </cell>
          <cell r="K510">
            <v>76</v>
          </cell>
          <cell r="L510">
            <v>228000</v>
          </cell>
          <cell r="M510">
            <v>0</v>
          </cell>
          <cell r="N510">
            <v>0</v>
          </cell>
          <cell r="O510">
            <v>54</v>
          </cell>
          <cell r="P510">
            <v>162000</v>
          </cell>
        </row>
        <row r="511">
          <cell r="B511" t="str">
            <v>PVC???? 19C-2SQ.MM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A512">
            <v>20</v>
          </cell>
          <cell r="B512" t="str">
            <v>600V????,???,PVC??,????(OVERALL),</v>
          </cell>
          <cell r="C512">
            <v>14000</v>
          </cell>
          <cell r="D512" t="str">
            <v>M</v>
          </cell>
          <cell r="E512">
            <v>119</v>
          </cell>
          <cell r="F512">
            <v>1666000</v>
          </cell>
          <cell r="G512">
            <v>0</v>
          </cell>
          <cell r="H512">
            <v>0</v>
          </cell>
          <cell r="I512">
            <v>0.23599999999999999</v>
          </cell>
          <cell r="J512">
            <v>3304</v>
          </cell>
          <cell r="K512">
            <v>119</v>
          </cell>
          <cell r="L512">
            <v>1666000</v>
          </cell>
          <cell r="M512">
            <v>0</v>
          </cell>
          <cell r="N512">
            <v>0</v>
          </cell>
          <cell r="O512">
            <v>66</v>
          </cell>
          <cell r="P512">
            <v>924000</v>
          </cell>
        </row>
        <row r="513">
          <cell r="B513" t="str">
            <v>PVC???? 30C-2SQ.MM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A514">
            <v>21</v>
          </cell>
          <cell r="B514" t="str">
            <v>300V????,PVC??,????(OVERALL &amp; INDIVID)PVC</v>
          </cell>
          <cell r="C514">
            <v>12000</v>
          </cell>
          <cell r="D514" t="str">
            <v>M</v>
          </cell>
          <cell r="E514">
            <v>17</v>
          </cell>
          <cell r="F514">
            <v>204000</v>
          </cell>
          <cell r="G514">
            <v>0</v>
          </cell>
          <cell r="H514">
            <v>0</v>
          </cell>
          <cell r="I514">
            <v>6.4000000000000001E-2</v>
          </cell>
          <cell r="J514">
            <v>768</v>
          </cell>
          <cell r="K514">
            <v>17</v>
          </cell>
          <cell r="L514">
            <v>204000</v>
          </cell>
          <cell r="M514">
            <v>0</v>
          </cell>
          <cell r="N514">
            <v>0</v>
          </cell>
          <cell r="O514">
            <v>18</v>
          </cell>
          <cell r="P514">
            <v>216000</v>
          </cell>
        </row>
        <row r="515">
          <cell r="B515" t="str">
            <v>????  1TxAWG#16</v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</row>
        <row r="516">
          <cell r="A516">
            <v>22</v>
          </cell>
          <cell r="B516" t="str">
            <v>300V????,PVC??,????(OVERALL &amp; INDIVID)PVC</v>
          </cell>
          <cell r="C516">
            <v>3500</v>
          </cell>
          <cell r="D516" t="str">
            <v>M</v>
          </cell>
          <cell r="E516">
            <v>227</v>
          </cell>
          <cell r="F516">
            <v>794500</v>
          </cell>
          <cell r="G516">
            <v>0</v>
          </cell>
          <cell r="H516">
            <v>0</v>
          </cell>
          <cell r="I516">
            <v>0.25</v>
          </cell>
          <cell r="J516">
            <v>875</v>
          </cell>
          <cell r="K516">
            <v>227</v>
          </cell>
          <cell r="L516">
            <v>794500</v>
          </cell>
          <cell r="M516">
            <v>0</v>
          </cell>
          <cell r="N516">
            <v>0</v>
          </cell>
          <cell r="O516">
            <v>70</v>
          </cell>
          <cell r="P516">
            <v>245000</v>
          </cell>
        </row>
        <row r="517">
          <cell r="B517" t="str">
            <v>????  12TxAWG#14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</row>
        <row r="518">
          <cell r="A518">
            <v>23</v>
          </cell>
          <cell r="B518" t="str">
            <v>300V????,PVC??,????(OVERALL &amp; INDIVID)PVC</v>
          </cell>
          <cell r="C518">
            <v>350</v>
          </cell>
          <cell r="D518" t="str">
            <v>M</v>
          </cell>
          <cell r="E518">
            <v>471</v>
          </cell>
          <cell r="F518">
            <v>164850</v>
          </cell>
          <cell r="G518">
            <v>0</v>
          </cell>
          <cell r="H518">
            <v>0</v>
          </cell>
          <cell r="I518">
            <v>0.4</v>
          </cell>
          <cell r="J518">
            <v>140</v>
          </cell>
          <cell r="K518">
            <v>471</v>
          </cell>
          <cell r="L518">
            <v>164850</v>
          </cell>
          <cell r="M518">
            <v>0</v>
          </cell>
          <cell r="N518">
            <v>0</v>
          </cell>
          <cell r="O518">
            <v>112</v>
          </cell>
          <cell r="P518">
            <v>39200</v>
          </cell>
        </row>
        <row r="519">
          <cell r="B519" t="str">
            <v>???? 24TxAWG#14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A520">
            <v>24</v>
          </cell>
          <cell r="B520" t="str">
            <v>HOT DIPPED GALV, STEEL CHANNEL 100X50X5X7.5</v>
          </cell>
          <cell r="C520">
            <v>50</v>
          </cell>
          <cell r="D520" t="str">
            <v>M</v>
          </cell>
          <cell r="E520">
            <v>200</v>
          </cell>
          <cell r="F520">
            <v>10000</v>
          </cell>
          <cell r="G520">
            <v>0</v>
          </cell>
          <cell r="H520">
            <v>0</v>
          </cell>
          <cell r="I520">
            <v>1.5</v>
          </cell>
          <cell r="J520">
            <v>75</v>
          </cell>
          <cell r="K520">
            <v>200</v>
          </cell>
          <cell r="L520">
            <v>10000</v>
          </cell>
          <cell r="M520">
            <v>0</v>
          </cell>
          <cell r="N520">
            <v>0</v>
          </cell>
          <cell r="O520">
            <v>420</v>
          </cell>
          <cell r="P520">
            <v>21000</v>
          </cell>
        </row>
        <row r="521">
          <cell r="A521">
            <v>25</v>
          </cell>
          <cell r="B521" t="str">
            <v>HOT DIPPED GALV, U- CHANNEL 41X41</v>
          </cell>
          <cell r="C521">
            <v>335</v>
          </cell>
          <cell r="D521" t="str">
            <v>M</v>
          </cell>
          <cell r="E521">
            <v>82</v>
          </cell>
          <cell r="F521">
            <v>27470</v>
          </cell>
          <cell r="G521">
            <v>0</v>
          </cell>
          <cell r="H521">
            <v>0</v>
          </cell>
          <cell r="I521">
            <v>0.40699999999999997</v>
          </cell>
          <cell r="J521">
            <v>136</v>
          </cell>
          <cell r="K521">
            <v>82</v>
          </cell>
          <cell r="L521">
            <v>27470</v>
          </cell>
          <cell r="M521">
            <v>0</v>
          </cell>
          <cell r="N521">
            <v>0</v>
          </cell>
          <cell r="O521">
            <v>114</v>
          </cell>
          <cell r="P521">
            <v>38190</v>
          </cell>
        </row>
        <row r="522">
          <cell r="A522">
            <v>26</v>
          </cell>
          <cell r="B522" t="str">
            <v>FLEXIBLE CONDUIT 1"</v>
          </cell>
          <cell r="C522">
            <v>40</v>
          </cell>
          <cell r="D522" t="str">
            <v>M</v>
          </cell>
          <cell r="E522">
            <v>252</v>
          </cell>
          <cell r="F522">
            <v>10080</v>
          </cell>
          <cell r="G522">
            <v>0</v>
          </cell>
          <cell r="H522">
            <v>0</v>
          </cell>
          <cell r="I522">
            <v>0.64</v>
          </cell>
          <cell r="J522">
            <v>26</v>
          </cell>
          <cell r="K522">
            <v>252</v>
          </cell>
          <cell r="L522">
            <v>10080</v>
          </cell>
          <cell r="M522">
            <v>0</v>
          </cell>
          <cell r="N522">
            <v>0</v>
          </cell>
          <cell r="O522">
            <v>179</v>
          </cell>
          <cell r="P522">
            <v>7160</v>
          </cell>
        </row>
        <row r="523">
          <cell r="A523">
            <v>27</v>
          </cell>
          <cell r="B523" t="str">
            <v>HOT DIPPED GALV. STEEL PLATE 1829X6401X3t</v>
          </cell>
          <cell r="C523">
            <v>2</v>
          </cell>
          <cell r="D523" t="str">
            <v>PCS</v>
          </cell>
          <cell r="E523">
            <v>1000</v>
          </cell>
          <cell r="F523">
            <v>2000</v>
          </cell>
          <cell r="G523">
            <v>0</v>
          </cell>
          <cell r="H523">
            <v>0</v>
          </cell>
          <cell r="I523">
            <v>10</v>
          </cell>
          <cell r="J523">
            <v>20</v>
          </cell>
          <cell r="K523">
            <v>1000</v>
          </cell>
          <cell r="L523">
            <v>2000</v>
          </cell>
          <cell r="M523">
            <v>0</v>
          </cell>
          <cell r="N523">
            <v>0</v>
          </cell>
          <cell r="O523">
            <v>2800</v>
          </cell>
          <cell r="P523">
            <v>5600</v>
          </cell>
        </row>
        <row r="524">
          <cell r="A524">
            <v>28</v>
          </cell>
          <cell r="B524" t="str">
            <v>1/4?(??30??)????????????SS316?</v>
          </cell>
          <cell r="C524">
            <v>4</v>
          </cell>
          <cell r="D524" t="str">
            <v>PCS</v>
          </cell>
          <cell r="E524">
            <v>3000</v>
          </cell>
          <cell r="F524">
            <v>12000</v>
          </cell>
          <cell r="G524">
            <v>0</v>
          </cell>
          <cell r="H524">
            <v>0</v>
          </cell>
          <cell r="I524">
            <v>4</v>
          </cell>
          <cell r="J524">
            <v>16</v>
          </cell>
          <cell r="K524">
            <v>3000</v>
          </cell>
          <cell r="L524">
            <v>12000</v>
          </cell>
          <cell r="M524">
            <v>0</v>
          </cell>
          <cell r="N524">
            <v>0</v>
          </cell>
          <cell r="O524">
            <v>1120</v>
          </cell>
          <cell r="P524">
            <v>4480</v>
          </cell>
        </row>
        <row r="525">
          <cell r="A525">
            <v>29</v>
          </cell>
          <cell r="B525" t="str">
            <v>???,????20P,FRP??,?????</v>
          </cell>
          <cell r="C525">
            <v>5</v>
          </cell>
          <cell r="D525" t="str">
            <v>SET</v>
          </cell>
          <cell r="E525">
            <v>3500</v>
          </cell>
          <cell r="F525">
            <v>17500</v>
          </cell>
          <cell r="G525">
            <v>0</v>
          </cell>
          <cell r="H525">
            <v>0</v>
          </cell>
          <cell r="I525">
            <v>4</v>
          </cell>
          <cell r="J525">
            <v>20</v>
          </cell>
          <cell r="K525">
            <v>3500</v>
          </cell>
          <cell r="L525">
            <v>17500</v>
          </cell>
          <cell r="M525">
            <v>0</v>
          </cell>
          <cell r="N525">
            <v>0</v>
          </cell>
          <cell r="O525">
            <v>1120</v>
          </cell>
          <cell r="P525">
            <v>5600</v>
          </cell>
        </row>
        <row r="526">
          <cell r="A526">
            <v>30</v>
          </cell>
          <cell r="B526" t="str">
            <v>???,????50P,FRP??,?????</v>
          </cell>
          <cell r="C526">
            <v>4</v>
          </cell>
          <cell r="D526" t="str">
            <v>SET</v>
          </cell>
          <cell r="E526">
            <v>5500</v>
          </cell>
          <cell r="F526">
            <v>22000</v>
          </cell>
          <cell r="G526">
            <v>0</v>
          </cell>
          <cell r="H526">
            <v>0</v>
          </cell>
          <cell r="I526">
            <v>8</v>
          </cell>
          <cell r="J526">
            <v>32</v>
          </cell>
          <cell r="K526">
            <v>5500</v>
          </cell>
          <cell r="L526">
            <v>22000</v>
          </cell>
          <cell r="M526">
            <v>0</v>
          </cell>
          <cell r="N526">
            <v>0</v>
          </cell>
          <cell r="O526">
            <v>2240</v>
          </cell>
          <cell r="P526">
            <v>8960</v>
          </cell>
        </row>
        <row r="527">
          <cell r="A527">
            <v>31</v>
          </cell>
          <cell r="B527" t="str">
            <v>???,????100P,FRP??,?????</v>
          </cell>
          <cell r="C527">
            <v>1</v>
          </cell>
          <cell r="D527" t="str">
            <v>SET</v>
          </cell>
          <cell r="E527">
            <v>9000</v>
          </cell>
          <cell r="F527">
            <v>9000</v>
          </cell>
          <cell r="G527">
            <v>0</v>
          </cell>
          <cell r="H527">
            <v>0</v>
          </cell>
          <cell r="I527">
            <v>12</v>
          </cell>
          <cell r="J527">
            <v>12</v>
          </cell>
          <cell r="K527">
            <v>9000</v>
          </cell>
          <cell r="L527">
            <v>9000</v>
          </cell>
          <cell r="M527">
            <v>0</v>
          </cell>
          <cell r="N527">
            <v>0</v>
          </cell>
          <cell r="O527">
            <v>3360</v>
          </cell>
          <cell r="P527">
            <v>3360</v>
          </cell>
        </row>
        <row r="528">
          <cell r="A528">
            <v>32</v>
          </cell>
          <cell r="B528" t="str">
            <v>HOT DIPPED GALV, STEEL CHANNEL 100X50X5X7.5X2.4?</v>
          </cell>
          <cell r="C528">
            <v>26</v>
          </cell>
          <cell r="D528" t="str">
            <v>SET</v>
          </cell>
          <cell r="E528">
            <v>2400</v>
          </cell>
          <cell r="F528">
            <v>62400</v>
          </cell>
          <cell r="G528">
            <v>0</v>
          </cell>
          <cell r="H528">
            <v>0</v>
          </cell>
          <cell r="I528">
            <v>3</v>
          </cell>
          <cell r="J528">
            <v>78</v>
          </cell>
          <cell r="K528">
            <v>2400</v>
          </cell>
          <cell r="L528">
            <v>62400</v>
          </cell>
          <cell r="M528">
            <v>0</v>
          </cell>
          <cell r="N528">
            <v>0</v>
          </cell>
          <cell r="O528">
            <v>840</v>
          </cell>
          <cell r="P528">
            <v>21840</v>
          </cell>
        </row>
        <row r="529">
          <cell r="B529" t="str">
            <v>???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A530">
            <v>33</v>
          </cell>
          <cell r="B530" t="str">
            <v>DITTO, BUT STEEL CHANNEL ?3.6M?</v>
          </cell>
          <cell r="C530">
            <v>13</v>
          </cell>
          <cell r="D530" t="str">
            <v>SET</v>
          </cell>
          <cell r="E530">
            <v>3600</v>
          </cell>
          <cell r="F530">
            <v>46800</v>
          </cell>
          <cell r="G530">
            <v>0</v>
          </cell>
          <cell r="H530">
            <v>0</v>
          </cell>
          <cell r="I530">
            <v>4</v>
          </cell>
          <cell r="J530">
            <v>52</v>
          </cell>
          <cell r="K530">
            <v>3600</v>
          </cell>
          <cell r="L530">
            <v>46800</v>
          </cell>
          <cell r="M530">
            <v>0</v>
          </cell>
          <cell r="N530">
            <v>0</v>
          </cell>
          <cell r="O530">
            <v>1120</v>
          </cell>
          <cell r="P530">
            <v>14560</v>
          </cell>
        </row>
        <row r="531">
          <cell r="A531">
            <v>34</v>
          </cell>
          <cell r="B531" t="str">
            <v>DITTO, BUT STEEL CHANNEL ?1.95M?</v>
          </cell>
          <cell r="C531">
            <v>3</v>
          </cell>
          <cell r="D531" t="str">
            <v>SET</v>
          </cell>
          <cell r="E531">
            <v>2000</v>
          </cell>
          <cell r="F531">
            <v>6000</v>
          </cell>
          <cell r="G531">
            <v>0</v>
          </cell>
          <cell r="H531">
            <v>0</v>
          </cell>
          <cell r="I531">
            <v>3</v>
          </cell>
          <cell r="J531">
            <v>9</v>
          </cell>
          <cell r="K531">
            <v>2000</v>
          </cell>
          <cell r="L531">
            <v>6000</v>
          </cell>
          <cell r="M531">
            <v>0</v>
          </cell>
          <cell r="N531">
            <v>0</v>
          </cell>
          <cell r="O531">
            <v>840</v>
          </cell>
          <cell r="P531">
            <v>2520</v>
          </cell>
        </row>
        <row r="532">
          <cell r="A532">
            <v>35</v>
          </cell>
          <cell r="B532" t="str">
            <v xml:space="preserve">MISCELLANEOUS </v>
          </cell>
          <cell r="C532">
            <v>1</v>
          </cell>
          <cell r="D532" t="str">
            <v>LOT</v>
          </cell>
          <cell r="E532">
            <v>743902.5</v>
          </cell>
          <cell r="F532">
            <v>743903</v>
          </cell>
          <cell r="G532">
            <v>0</v>
          </cell>
          <cell r="H532">
            <v>0</v>
          </cell>
          <cell r="I532">
            <v>646.55000000000007</v>
          </cell>
          <cell r="J532">
            <v>647</v>
          </cell>
          <cell r="K532">
            <v>743903</v>
          </cell>
          <cell r="L532">
            <v>743903</v>
          </cell>
          <cell r="M532">
            <v>0</v>
          </cell>
          <cell r="N532">
            <v>0</v>
          </cell>
          <cell r="O532">
            <v>181034</v>
          </cell>
          <cell r="P532">
            <v>181034</v>
          </cell>
        </row>
        <row r="533">
          <cell r="B533" t="str">
            <v>SUB-TOTAL : (I)</v>
          </cell>
          <cell r="C533">
            <v>0</v>
          </cell>
          <cell r="D533">
            <v>0</v>
          </cell>
          <cell r="E533">
            <v>0</v>
          </cell>
          <cell r="F533">
            <v>15621953</v>
          </cell>
          <cell r="G533">
            <v>0</v>
          </cell>
          <cell r="H533">
            <v>0</v>
          </cell>
          <cell r="I533">
            <v>0</v>
          </cell>
          <cell r="J533">
            <v>13628</v>
          </cell>
          <cell r="K533">
            <v>0</v>
          </cell>
          <cell r="L533">
            <v>15621953</v>
          </cell>
          <cell r="M533">
            <v>0</v>
          </cell>
          <cell r="N533">
            <v>0</v>
          </cell>
          <cell r="O533">
            <v>0</v>
          </cell>
          <cell r="P533">
            <v>3816326</v>
          </cell>
        </row>
        <row r="536">
          <cell r="A536" t="str">
            <v>J.</v>
          </cell>
          <cell r="B536" t="str">
            <v>U/G CONDUIT BANK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7">
          <cell r="A537" t="str">
            <v>J.1.3</v>
          </cell>
          <cell r="B537" t="str">
            <v>_x0000_PVC CONDUIT, THICK WALL, CNS1302 SCH._x0000_B , 4"</v>
          </cell>
          <cell r="C537">
            <v>16500</v>
          </cell>
          <cell r="D537" t="str">
            <v>M</v>
          </cell>
          <cell r="E537">
            <v>128</v>
          </cell>
          <cell r="F537">
            <v>2112000</v>
          </cell>
        </row>
        <row r="538">
          <cell r="A538" t="str">
            <v>J.1</v>
          </cell>
          <cell r="B538" t="str">
            <v>U/G CONDUIT BANK FOR TEL., P/P, CCTV, APS</v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</row>
        <row r="539">
          <cell r="A539" t="str">
            <v>J.1.1</v>
          </cell>
          <cell r="B539" t="str">
            <v xml:space="preserve"> PVC CONDUIT, THICK WALL, CNS1302 SCH. B , 1"</v>
          </cell>
          <cell r="C539">
            <v>800</v>
          </cell>
          <cell r="D539" t="str">
            <v>M</v>
          </cell>
          <cell r="E539">
            <v>16</v>
          </cell>
          <cell r="F539">
            <v>12800</v>
          </cell>
          <cell r="G539">
            <v>0</v>
          </cell>
          <cell r="H539">
            <v>0</v>
          </cell>
          <cell r="I539">
            <v>0.22</v>
          </cell>
          <cell r="J539">
            <v>176</v>
          </cell>
          <cell r="K539">
            <v>16</v>
          </cell>
          <cell r="L539">
            <v>12800</v>
          </cell>
          <cell r="M539">
            <v>0</v>
          </cell>
          <cell r="N539">
            <v>0</v>
          </cell>
          <cell r="O539">
            <v>62</v>
          </cell>
          <cell r="P539">
            <v>49600</v>
          </cell>
        </row>
        <row r="540">
          <cell r="A540" t="str">
            <v>J.1.2</v>
          </cell>
          <cell r="B540" t="str">
            <v xml:space="preserve"> PVC CONDUIT, THICK WALL, CNS1302 SCH. B , 2"</v>
          </cell>
          <cell r="C540">
            <v>22000</v>
          </cell>
          <cell r="D540" t="str">
            <v>M</v>
          </cell>
          <cell r="E540">
            <v>38</v>
          </cell>
          <cell r="F540">
            <v>836000</v>
          </cell>
          <cell r="G540">
            <v>0</v>
          </cell>
          <cell r="H540">
            <v>0</v>
          </cell>
          <cell r="I540">
            <v>0.3</v>
          </cell>
          <cell r="J540">
            <v>6600</v>
          </cell>
          <cell r="K540">
            <v>38</v>
          </cell>
          <cell r="L540">
            <v>836000</v>
          </cell>
          <cell r="M540">
            <v>0</v>
          </cell>
          <cell r="N540">
            <v>0</v>
          </cell>
          <cell r="O540">
            <v>84</v>
          </cell>
          <cell r="P540">
            <v>1848000</v>
          </cell>
        </row>
        <row r="541">
          <cell r="A541" t="str">
            <v>J.1.3</v>
          </cell>
          <cell r="B541" t="str">
            <v xml:space="preserve"> PVC CONDUIT, THICK WALL, CNS1302 SCH. B , 4"</v>
          </cell>
          <cell r="C541">
            <v>16500</v>
          </cell>
          <cell r="D541" t="str">
            <v>M</v>
          </cell>
          <cell r="E541">
            <v>128</v>
          </cell>
          <cell r="F541">
            <v>2112000</v>
          </cell>
          <cell r="G541">
            <v>0</v>
          </cell>
          <cell r="H541">
            <v>0</v>
          </cell>
          <cell r="I541">
            <v>0.43</v>
          </cell>
          <cell r="J541">
            <v>7095</v>
          </cell>
          <cell r="K541">
            <v>128</v>
          </cell>
          <cell r="L541">
            <v>2112000</v>
          </cell>
          <cell r="M541">
            <v>0</v>
          </cell>
          <cell r="N541">
            <v>0</v>
          </cell>
          <cell r="O541">
            <v>120</v>
          </cell>
          <cell r="P541">
            <v>1980000</v>
          </cell>
        </row>
        <row r="542">
          <cell r="A542" t="str">
            <v>J.1.4</v>
          </cell>
          <cell r="B542" t="str">
            <v xml:space="preserve"> PVC CONDUIT, THICK WALL, CNS1302 SCH. B , 6"</v>
          </cell>
          <cell r="C542">
            <v>8000</v>
          </cell>
          <cell r="D542" t="str">
            <v>M</v>
          </cell>
          <cell r="E542">
            <v>242</v>
          </cell>
          <cell r="F542">
            <v>1936000</v>
          </cell>
          <cell r="G542">
            <v>0</v>
          </cell>
          <cell r="H542">
            <v>0</v>
          </cell>
          <cell r="I542">
            <v>0.68</v>
          </cell>
          <cell r="J542">
            <v>5440</v>
          </cell>
          <cell r="K542">
            <v>242</v>
          </cell>
          <cell r="L542">
            <v>1936000</v>
          </cell>
          <cell r="M542">
            <v>0</v>
          </cell>
          <cell r="N542">
            <v>0</v>
          </cell>
          <cell r="O542">
            <v>190</v>
          </cell>
          <cell r="P542">
            <v>1520000</v>
          </cell>
        </row>
        <row r="543">
          <cell r="A543" t="str">
            <v>J.1.5</v>
          </cell>
          <cell r="B543" t="str">
            <v xml:space="preserve"> EXCAVATION</v>
          </cell>
          <cell r="C543">
            <v>7000</v>
          </cell>
          <cell r="D543" t="str">
            <v>M3</v>
          </cell>
          <cell r="E543" t="str">
            <v>M+L</v>
          </cell>
          <cell r="F543" t="str">
            <v>M+L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 t="str">
            <v>M+L</v>
          </cell>
          <cell r="L543" t="str">
            <v>M+L</v>
          </cell>
          <cell r="M543">
            <v>0</v>
          </cell>
          <cell r="N543">
            <v>0</v>
          </cell>
          <cell r="O543">
            <v>60</v>
          </cell>
          <cell r="P543">
            <v>420000</v>
          </cell>
        </row>
        <row r="544">
          <cell r="A544" t="str">
            <v>J.1.6</v>
          </cell>
          <cell r="B544" t="str">
            <v xml:space="preserve"> BACKFILL</v>
          </cell>
          <cell r="C544">
            <v>5100</v>
          </cell>
          <cell r="D544" t="str">
            <v>M3</v>
          </cell>
          <cell r="E544" t="str">
            <v>M+L</v>
          </cell>
          <cell r="F544" t="str">
            <v>M+L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 t="str">
            <v>M+L</v>
          </cell>
          <cell r="L544" t="str">
            <v>M+L</v>
          </cell>
          <cell r="M544">
            <v>0</v>
          </cell>
          <cell r="N544">
            <v>0</v>
          </cell>
          <cell r="O544">
            <v>100</v>
          </cell>
          <cell r="P544">
            <v>510000</v>
          </cell>
        </row>
        <row r="545">
          <cell r="A545" t="str">
            <v>J.1.7</v>
          </cell>
          <cell r="B545" t="str">
            <v xml:space="preserve"> CONCRETE FOR DUCT BANK 2000 PSI</v>
          </cell>
          <cell r="C545">
            <v>1900</v>
          </cell>
          <cell r="D545" t="str">
            <v>M3</v>
          </cell>
          <cell r="E545" t="str">
            <v>M+L</v>
          </cell>
          <cell r="F545" t="str">
            <v>M+L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 t="str">
            <v>M+L</v>
          </cell>
          <cell r="L545" t="str">
            <v>M+L</v>
          </cell>
          <cell r="M545">
            <v>0</v>
          </cell>
          <cell r="N545">
            <v>0</v>
          </cell>
          <cell r="O545">
            <v>1700</v>
          </cell>
          <cell r="P545">
            <v>3230000</v>
          </cell>
        </row>
        <row r="546">
          <cell r="A546" t="str">
            <v>J.1.8</v>
          </cell>
          <cell r="B546" t="str">
            <v xml:space="preserve"> RED COLORED OXIDE</v>
          </cell>
          <cell r="C546">
            <v>17100</v>
          </cell>
          <cell r="D546" t="str">
            <v>KG</v>
          </cell>
          <cell r="E546" t="str">
            <v>M+L</v>
          </cell>
          <cell r="F546" t="str">
            <v>M+L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 t="str">
            <v>M+L</v>
          </cell>
          <cell r="L546" t="str">
            <v>M+L</v>
          </cell>
          <cell r="M546">
            <v>0</v>
          </cell>
          <cell r="N546">
            <v>0</v>
          </cell>
          <cell r="O546">
            <v>60</v>
          </cell>
          <cell r="P546">
            <v>1026000</v>
          </cell>
          <cell r="Q546">
            <v>6089</v>
          </cell>
        </row>
        <row r="547">
          <cell r="A547" t="str">
            <v>J.1.9</v>
          </cell>
          <cell r="B547" t="str">
            <v xml:space="preserve"> DISPOSAL</v>
          </cell>
          <cell r="C547">
            <v>1900</v>
          </cell>
          <cell r="D547" t="str">
            <v>M3</v>
          </cell>
          <cell r="E547" t="str">
            <v>M+L</v>
          </cell>
          <cell r="F547" t="str">
            <v>M+L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 t="str">
            <v>M+L</v>
          </cell>
          <cell r="L547" t="str">
            <v>M+L</v>
          </cell>
          <cell r="M547">
            <v>0</v>
          </cell>
          <cell r="N547">
            <v>0</v>
          </cell>
          <cell r="O547">
            <v>220</v>
          </cell>
          <cell r="P547">
            <v>418000</v>
          </cell>
        </row>
        <row r="548">
          <cell r="A548" t="str">
            <v>J.1.10</v>
          </cell>
          <cell r="B548" t="str">
            <v xml:space="preserve"> FORMWORK</v>
          </cell>
          <cell r="C548">
            <v>5200</v>
          </cell>
          <cell r="D548" t="str">
            <v>M2</v>
          </cell>
          <cell r="E548" t="str">
            <v>M+L</v>
          </cell>
          <cell r="F548" t="str">
            <v>M+L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 t="str">
            <v>M+L</v>
          </cell>
          <cell r="L548" t="str">
            <v>M+L</v>
          </cell>
          <cell r="M548">
            <v>0</v>
          </cell>
          <cell r="N548">
            <v>0</v>
          </cell>
          <cell r="O548">
            <v>360</v>
          </cell>
          <cell r="P548">
            <v>1872000</v>
          </cell>
        </row>
        <row r="549">
          <cell r="A549" t="str">
            <v>J.1.11</v>
          </cell>
          <cell r="B549" t="str">
            <v xml:space="preserve"> RE-BAR</v>
          </cell>
          <cell r="C549">
            <v>36500</v>
          </cell>
          <cell r="D549" t="str">
            <v>KG</v>
          </cell>
          <cell r="E549" t="str">
            <v>M+L</v>
          </cell>
          <cell r="F549" t="str">
            <v>M+L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 t="str">
            <v>M+L</v>
          </cell>
          <cell r="L549" t="str">
            <v>M+L</v>
          </cell>
          <cell r="M549">
            <v>0</v>
          </cell>
          <cell r="N549">
            <v>0</v>
          </cell>
          <cell r="O549">
            <v>16</v>
          </cell>
          <cell r="P549">
            <v>584000</v>
          </cell>
        </row>
        <row r="550">
          <cell r="A550" t="str">
            <v>J.1.12</v>
          </cell>
          <cell r="B550" t="str">
            <v xml:space="preserve"> MAN-HOLE, 2,000 L x 2,000 W x 2,000 D</v>
          </cell>
          <cell r="C550">
            <v>24</v>
          </cell>
          <cell r="D550" t="str">
            <v>SET</v>
          </cell>
          <cell r="E550" t="str">
            <v>M+L</v>
          </cell>
          <cell r="F550" t="str">
            <v>M+L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 t="str">
            <v>M+L</v>
          </cell>
          <cell r="L550" t="str">
            <v>M+L</v>
          </cell>
          <cell r="M550">
            <v>0</v>
          </cell>
          <cell r="N550">
            <v>0</v>
          </cell>
          <cell r="O550">
            <v>65000</v>
          </cell>
          <cell r="P550">
            <v>1560000</v>
          </cell>
        </row>
        <row r="551">
          <cell r="A551" t="str">
            <v>J.1.13</v>
          </cell>
          <cell r="B551" t="str">
            <v xml:space="preserve"> MAN-HOLE, 1,500 L x 1,500 W x 2,000 D</v>
          </cell>
          <cell r="C551">
            <v>0</v>
          </cell>
          <cell r="D551" t="str">
            <v>SET</v>
          </cell>
          <cell r="E551" t="str">
            <v>M+L</v>
          </cell>
          <cell r="F551" t="str">
            <v>M+L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 t="str">
            <v>M+L</v>
          </cell>
          <cell r="L551" t="str">
            <v>M+L</v>
          </cell>
          <cell r="M551">
            <v>0</v>
          </cell>
          <cell r="N551">
            <v>0</v>
          </cell>
          <cell r="O551">
            <v>52000</v>
          </cell>
          <cell r="P551">
            <v>0</v>
          </cell>
        </row>
        <row r="552">
          <cell r="A552" t="str">
            <v>J.1.14</v>
          </cell>
          <cell r="B552" t="str">
            <v xml:space="preserve"> COMPOND FOR WATER SEALING(IN MH.)</v>
          </cell>
          <cell r="C552">
            <v>2500</v>
          </cell>
          <cell r="D552" t="str">
            <v>KG</v>
          </cell>
          <cell r="E552" t="str">
            <v>M+L</v>
          </cell>
          <cell r="F552" t="str">
            <v>M+L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 t="str">
            <v>M+L</v>
          </cell>
          <cell r="L552" t="str">
            <v>M+L</v>
          </cell>
          <cell r="M552">
            <v>0</v>
          </cell>
          <cell r="N552">
            <v>0</v>
          </cell>
          <cell r="O552">
            <v>200</v>
          </cell>
          <cell r="P552">
            <v>500000</v>
          </cell>
        </row>
        <row r="553">
          <cell r="B553" t="str">
            <v>SUB-TOTAL : (J.1)</v>
          </cell>
          <cell r="C553">
            <v>0</v>
          </cell>
          <cell r="D553">
            <v>0</v>
          </cell>
          <cell r="E553">
            <v>0</v>
          </cell>
          <cell r="F553">
            <v>4896800</v>
          </cell>
          <cell r="G553">
            <v>0</v>
          </cell>
          <cell r="H553">
            <v>0</v>
          </cell>
          <cell r="I553">
            <v>0</v>
          </cell>
          <cell r="J553">
            <v>19311</v>
          </cell>
          <cell r="K553">
            <v>0</v>
          </cell>
          <cell r="L553">
            <v>4896800</v>
          </cell>
          <cell r="M553">
            <v>0</v>
          </cell>
          <cell r="N553">
            <v>0</v>
          </cell>
          <cell r="O553">
            <v>0</v>
          </cell>
          <cell r="P553">
            <v>15517600</v>
          </cell>
        </row>
        <row r="555">
          <cell r="A555" t="str">
            <v>J.2</v>
          </cell>
          <cell r="B555" t="str">
            <v>U/G CONDUIT BANK FOR TEL., P/P, CCTV, APS</v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0.22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A556" t="str">
            <v>J.2.1</v>
          </cell>
          <cell r="B556" t="str">
            <v xml:space="preserve"> PVC CONDUIT, THICK WALL, CNS1302 SCH. B , 1"</v>
          </cell>
          <cell r="C556">
            <v>1000</v>
          </cell>
          <cell r="D556" t="str">
            <v>M</v>
          </cell>
          <cell r="E556">
            <v>16</v>
          </cell>
          <cell r="F556">
            <v>16000</v>
          </cell>
          <cell r="G556">
            <v>0</v>
          </cell>
          <cell r="H556">
            <v>0</v>
          </cell>
          <cell r="I556">
            <v>0.22</v>
          </cell>
          <cell r="J556">
            <v>220</v>
          </cell>
          <cell r="K556">
            <v>16</v>
          </cell>
          <cell r="L556">
            <v>16000</v>
          </cell>
          <cell r="M556">
            <v>0</v>
          </cell>
          <cell r="N556">
            <v>0</v>
          </cell>
          <cell r="O556">
            <v>62</v>
          </cell>
          <cell r="P556">
            <v>62000</v>
          </cell>
        </row>
        <row r="557">
          <cell r="A557" t="str">
            <v>J.2.2</v>
          </cell>
          <cell r="B557" t="str">
            <v xml:space="preserve"> PVC CONDUIT, THICK WALL, CNS1302 SCH. B , 2"</v>
          </cell>
          <cell r="C557">
            <v>26000</v>
          </cell>
          <cell r="D557" t="str">
            <v>M</v>
          </cell>
          <cell r="E557">
            <v>38</v>
          </cell>
          <cell r="F557">
            <v>988000</v>
          </cell>
          <cell r="G557">
            <v>0</v>
          </cell>
          <cell r="H557">
            <v>0</v>
          </cell>
          <cell r="I557">
            <v>0.3</v>
          </cell>
          <cell r="J557">
            <v>7800</v>
          </cell>
          <cell r="K557">
            <v>38</v>
          </cell>
          <cell r="L557">
            <v>988000</v>
          </cell>
          <cell r="M557">
            <v>0</v>
          </cell>
          <cell r="N557">
            <v>0</v>
          </cell>
          <cell r="O557">
            <v>84</v>
          </cell>
          <cell r="P557">
            <v>2184000</v>
          </cell>
        </row>
        <row r="558">
          <cell r="A558" t="str">
            <v>J.2.3</v>
          </cell>
          <cell r="B558" t="str">
            <v xml:space="preserve"> EXCAVATION</v>
          </cell>
          <cell r="C558">
            <v>3500</v>
          </cell>
          <cell r="D558" t="str">
            <v>M3</v>
          </cell>
          <cell r="E558" t="str">
            <v>M+L</v>
          </cell>
          <cell r="F558" t="str">
            <v>M+L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 t="str">
            <v>M+L</v>
          </cell>
          <cell r="L558" t="str">
            <v>M+L</v>
          </cell>
          <cell r="M558">
            <v>0</v>
          </cell>
          <cell r="N558">
            <v>0</v>
          </cell>
          <cell r="O558">
            <v>60</v>
          </cell>
          <cell r="P558">
            <v>210000</v>
          </cell>
        </row>
        <row r="559">
          <cell r="A559" t="str">
            <v>J.2.4</v>
          </cell>
          <cell r="B559" t="str">
            <v xml:space="preserve"> BACKFILL</v>
          </cell>
          <cell r="C559">
            <v>2550</v>
          </cell>
          <cell r="D559" t="str">
            <v>M3</v>
          </cell>
          <cell r="E559" t="str">
            <v>M+L</v>
          </cell>
          <cell r="F559" t="str">
            <v>M+L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 t="str">
            <v>M+L</v>
          </cell>
          <cell r="L559" t="str">
            <v>M+L</v>
          </cell>
          <cell r="M559">
            <v>0</v>
          </cell>
          <cell r="N559">
            <v>0</v>
          </cell>
          <cell r="O559">
            <v>100</v>
          </cell>
          <cell r="P559">
            <v>255000</v>
          </cell>
        </row>
        <row r="560">
          <cell r="A560" t="str">
            <v>J.2.5</v>
          </cell>
          <cell r="B560" t="str">
            <v xml:space="preserve"> CONCRETE FOR DUCT BANK 2000 PSI</v>
          </cell>
          <cell r="C560">
            <v>950</v>
          </cell>
          <cell r="D560" t="str">
            <v>M3</v>
          </cell>
          <cell r="E560" t="str">
            <v>M+L</v>
          </cell>
          <cell r="F560" t="str">
            <v>M+L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 t="str">
            <v>M+L</v>
          </cell>
          <cell r="L560" t="str">
            <v>M+L</v>
          </cell>
          <cell r="M560">
            <v>0</v>
          </cell>
          <cell r="N560">
            <v>0</v>
          </cell>
          <cell r="O560">
            <v>1700</v>
          </cell>
          <cell r="P560">
            <v>1615000</v>
          </cell>
        </row>
        <row r="561">
          <cell r="A561" t="str">
            <v>J.2.6</v>
          </cell>
          <cell r="B561" t="str">
            <v xml:space="preserve"> RED COLORED OXIDE</v>
          </cell>
          <cell r="C561">
            <v>8550</v>
          </cell>
          <cell r="D561" t="str">
            <v>KG</v>
          </cell>
          <cell r="E561" t="str">
            <v>M+L</v>
          </cell>
          <cell r="F561" t="str">
            <v>M+L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 t="str">
            <v>M+L</v>
          </cell>
          <cell r="L561" t="str">
            <v>M+L</v>
          </cell>
          <cell r="M561">
            <v>0</v>
          </cell>
          <cell r="N561">
            <v>0</v>
          </cell>
          <cell r="O561">
            <v>60</v>
          </cell>
          <cell r="P561">
            <v>513000</v>
          </cell>
        </row>
        <row r="562">
          <cell r="A562" t="str">
            <v>J.2.7</v>
          </cell>
          <cell r="B562" t="str">
            <v xml:space="preserve"> DISPOSAL</v>
          </cell>
          <cell r="C562">
            <v>950</v>
          </cell>
          <cell r="D562" t="str">
            <v>M3</v>
          </cell>
          <cell r="E562" t="str">
            <v>M+L</v>
          </cell>
          <cell r="F562" t="str">
            <v>M+L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 t="str">
            <v>M+L</v>
          </cell>
          <cell r="L562" t="str">
            <v>M+L</v>
          </cell>
          <cell r="M562">
            <v>0</v>
          </cell>
          <cell r="N562">
            <v>0</v>
          </cell>
          <cell r="O562">
            <v>220</v>
          </cell>
          <cell r="P562">
            <v>209000</v>
          </cell>
        </row>
        <row r="563">
          <cell r="A563" t="str">
            <v>J.2.8</v>
          </cell>
          <cell r="B563" t="str">
            <v xml:space="preserve"> FORMWORK</v>
          </cell>
          <cell r="C563">
            <v>2000</v>
          </cell>
          <cell r="D563" t="str">
            <v>M2</v>
          </cell>
          <cell r="E563" t="str">
            <v>M+L</v>
          </cell>
          <cell r="F563" t="str">
            <v>M+L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 t="str">
            <v>M+L</v>
          </cell>
          <cell r="L563" t="str">
            <v>M+L</v>
          </cell>
          <cell r="M563">
            <v>0</v>
          </cell>
          <cell r="N563">
            <v>0</v>
          </cell>
          <cell r="O563">
            <v>360</v>
          </cell>
          <cell r="P563">
            <v>720000</v>
          </cell>
        </row>
        <row r="564">
          <cell r="A564" t="str">
            <v>J.2.9</v>
          </cell>
          <cell r="B564" t="str">
            <v xml:space="preserve"> RE-BAR</v>
          </cell>
          <cell r="C564">
            <v>18250</v>
          </cell>
          <cell r="D564" t="str">
            <v>KG</v>
          </cell>
          <cell r="E564" t="str">
            <v>M+L</v>
          </cell>
          <cell r="F564" t="str">
            <v>M+L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 t="str">
            <v>M+L</v>
          </cell>
          <cell r="L564" t="str">
            <v>M+L</v>
          </cell>
          <cell r="M564">
            <v>0</v>
          </cell>
          <cell r="N564">
            <v>0</v>
          </cell>
          <cell r="O564">
            <v>16</v>
          </cell>
          <cell r="P564">
            <v>292000</v>
          </cell>
        </row>
        <row r="565">
          <cell r="A565" t="str">
            <v>J.2.10</v>
          </cell>
          <cell r="B565" t="str">
            <v xml:space="preserve"> MAN-HOLE, (?????)</v>
          </cell>
          <cell r="C565">
            <v>0</v>
          </cell>
          <cell r="D565" t="str">
            <v>SET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</row>
        <row r="566">
          <cell r="A566" t="str">
            <v>J.2.11</v>
          </cell>
          <cell r="B566" t="str">
            <v xml:space="preserve"> HAND HOLE, 1200Lx1000Wx1200D</v>
          </cell>
          <cell r="C566">
            <v>7</v>
          </cell>
          <cell r="D566" t="str">
            <v>SET</v>
          </cell>
          <cell r="E566" t="str">
            <v>M+L</v>
          </cell>
          <cell r="F566" t="str">
            <v>M+L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 t="str">
            <v>M+L</v>
          </cell>
          <cell r="L566" t="str">
            <v>M+L</v>
          </cell>
          <cell r="M566">
            <v>0</v>
          </cell>
          <cell r="N566">
            <v>0</v>
          </cell>
          <cell r="O566">
            <v>18000</v>
          </cell>
          <cell r="P566">
            <v>126000</v>
          </cell>
        </row>
        <row r="567">
          <cell r="A567" t="str">
            <v>J.2.12</v>
          </cell>
          <cell r="B567" t="str">
            <v xml:space="preserve"> COMPOND FOR WATER SEALING(IN MH.)</v>
          </cell>
          <cell r="C567">
            <v>1250</v>
          </cell>
          <cell r="D567" t="str">
            <v>KG</v>
          </cell>
          <cell r="E567" t="str">
            <v>M+L</v>
          </cell>
          <cell r="F567" t="str">
            <v>M+L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 t="str">
            <v>M+L</v>
          </cell>
          <cell r="L567" t="str">
            <v>M+L</v>
          </cell>
          <cell r="M567">
            <v>0</v>
          </cell>
          <cell r="N567">
            <v>0</v>
          </cell>
          <cell r="O567">
            <v>200</v>
          </cell>
          <cell r="P567">
            <v>250000</v>
          </cell>
        </row>
        <row r="568">
          <cell r="A568" t="str">
            <v>ALT-3</v>
          </cell>
          <cell r="B568" t="str">
            <v>SUB-TOTAL : (J.2)</v>
          </cell>
          <cell r="C568">
            <v>0</v>
          </cell>
          <cell r="D568">
            <v>0</v>
          </cell>
          <cell r="E568">
            <v>0</v>
          </cell>
          <cell r="F568">
            <v>1004000</v>
          </cell>
          <cell r="G568">
            <v>0</v>
          </cell>
          <cell r="H568">
            <v>0</v>
          </cell>
          <cell r="I568">
            <v>0</v>
          </cell>
          <cell r="J568">
            <v>8020</v>
          </cell>
          <cell r="K568">
            <v>0</v>
          </cell>
          <cell r="L568">
            <v>1004000</v>
          </cell>
          <cell r="M568">
            <v>0</v>
          </cell>
          <cell r="N568">
            <v>0</v>
          </cell>
          <cell r="O568">
            <v>0</v>
          </cell>
          <cell r="P568">
            <v>6436000</v>
          </cell>
        </row>
        <row r="569"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B570" t="str">
            <v>SUB-TOTAL : (J)</v>
          </cell>
          <cell r="C570">
            <v>0</v>
          </cell>
          <cell r="D570">
            <v>0</v>
          </cell>
          <cell r="E570">
            <v>0</v>
          </cell>
          <cell r="F570">
            <v>5900800</v>
          </cell>
          <cell r="G570">
            <v>0</v>
          </cell>
          <cell r="H570">
            <v>0</v>
          </cell>
          <cell r="I570">
            <v>0</v>
          </cell>
          <cell r="J570">
            <v>27331</v>
          </cell>
          <cell r="K570">
            <v>0</v>
          </cell>
          <cell r="L570">
            <v>5900800</v>
          </cell>
          <cell r="M570">
            <v>0</v>
          </cell>
          <cell r="N570">
            <v>0</v>
          </cell>
          <cell r="O570">
            <v>0</v>
          </cell>
          <cell r="P570">
            <v>21953600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 refreshError="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 refreshError="1"/>
      <sheetData sheetId="370"/>
      <sheetData sheetId="371"/>
      <sheetData sheetId="372" refreshError="1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 refreshError="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 refreshError="1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 refreshError="1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 refreshError="1"/>
      <sheetData sheetId="568" refreshError="1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ç khoan LK1"/>
      <sheetName val="Gia"/>
    </sheetNames>
    <sheetDataSet>
      <sheetData sheetId="0" refreshError="1">
        <row r="8">
          <cell r="K8">
            <v>1</v>
          </cell>
        </row>
        <row r="14">
          <cell r="E14">
            <v>2</v>
          </cell>
        </row>
        <row r="17">
          <cell r="E17">
            <v>0</v>
          </cell>
        </row>
        <row r="215">
          <cell r="D215">
            <v>3.1692017254946676</v>
          </cell>
        </row>
        <row r="227">
          <cell r="G227">
            <v>3.1692017254946676</v>
          </cell>
        </row>
      </sheetData>
      <sheetData sheetId="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G (2)"/>
      <sheetName val="Loading"/>
      <sheetName val="Check A"/>
      <sheetName val="CheckB"/>
      <sheetName val="Check C"/>
      <sheetName val="Check D"/>
      <sheetName val="Check F"/>
      <sheetName val="Check G"/>
      <sheetName val="Check E"/>
      <sheetName val="XXXXXXXX"/>
      <sheetName val="XL4Poppy (2)"/>
      <sheetName val="XL4Poppy"/>
      <sheetName val="B-B"/>
      <sheetName val="chitim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MD"/>
      <sheetName val="ND"/>
      <sheetName val="CONG"/>
      <sheetName val="DGCT"/>
      <sheetName val="XL4Poppy"/>
      <sheetName val="Sheet2"/>
      <sheetName val="Sheet3"/>
      <sheetName val="KLHT"/>
      <sheetName val="THKP"/>
      <sheetName val="KL XL2000"/>
      <sheetName val="KLXL2001"/>
      <sheetName val="THKP2001"/>
      <sheetName val="KLphanbo"/>
      <sheetName val="Chiet tinh"/>
      <sheetName val="Van chuyen"/>
      <sheetName val="THKP (2)"/>
      <sheetName val="T.Bi"/>
      <sheetName val="Thiet ke"/>
      <sheetName val="CT"/>
      <sheetName val="K.luong"/>
      <sheetName val="Sheet4"/>
      <sheetName val="TT L2"/>
      <sheetName val="TT L1"/>
      <sheetName val="Thue Ngoai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PIPE-03E"/>
      <sheetName val="Sheet5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BC_KKTSCD"/>
      <sheetName val="Chitiet"/>
      <sheetName val="Sheet2 (2)"/>
      <sheetName val="Mau_BC_KKTSCD"/>
      <sheetName val="Chi tiet - Dv lap"/>
      <sheetName val="TH KHTC"/>
      <sheetName val="000"/>
      <sheetName val="00000000"/>
      <sheetName val="Dong Dau"/>
      <sheetName val="Dong Dau (2)"/>
      <sheetName val="Sau dong"/>
      <sheetName val="Ma xa"/>
      <sheetName val="My dinh"/>
      <sheetName val="Tong cong"/>
      <sheetName val="Chart2"/>
      <sheetName val="Chart1"/>
      <sheetName val="1"/>
      <sheetName val="be tong"/>
      <sheetName val="Thep"/>
      <sheetName val="Tong hop thep"/>
      <sheetName val="XXXXXXXX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Gia VL"/>
      <sheetName val="Bang gia ca may"/>
      <sheetName val="Bang luong CB"/>
      <sheetName val="Bang P.tich CT"/>
      <sheetName val="D.toan chi tiet"/>
      <sheetName val="Bang TH Dtoan"/>
      <sheetName val="VL"/>
      <sheetName val="CTXD"/>
      <sheetName val=".."/>
      <sheetName val="CTDN"/>
      <sheetName val="san vuon"/>
      <sheetName val="khu phu tro"/>
      <sheetName val="TH"/>
      <sheetName val="Phu luc"/>
      <sheetName val="Gia trÞ"/>
      <sheetName val="KH 2003 (moi max)"/>
      <sheetName val="dutoan1"/>
      <sheetName val="Anhtoan"/>
      <sheetName val="dutoan2"/>
      <sheetName val="vat tu"/>
      <sheetName val="Tong hop"/>
      <sheetName val="Congty"/>
      <sheetName val="VPPN"/>
      <sheetName val="XN74"/>
      <sheetName val="XN54"/>
      <sheetName val="XN33"/>
      <sheetName val="NK96"/>
      <sheetName val="XL4Test5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Km0-Km1"/>
      <sheetName val="Km1-Km2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CT cong"/>
      <sheetName val="dg cong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Thuyet minh"/>
      <sheetName val="CQ-HQ"/>
      <sheetName val="KH12"/>
      <sheetName val="CN12"/>
      <sheetName val="HD12"/>
      <sheetName val="KH1"/>
      <sheetName val="cd viaK0-T6"/>
      <sheetName val="cdvia T6-Tc24"/>
      <sheetName val="cdvia Tc24-T46"/>
      <sheetName val="cdbtnL2ko-k0+361"/>
      <sheetName val="cd btnL2k0+361-T19"/>
      <sheetName val="01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DT"/>
      <sheetName val="THND"/>
      <sheetName val="THMD"/>
      <sheetName val="Phtro1"/>
      <sheetName val="DTKS1"/>
      <sheetName val="CT1m"/>
      <sheetName val="THCT"/>
      <sheetName val="cap cho cac DT"/>
      <sheetName val="Ung - hoan"/>
      <sheetName val="CP may"/>
      <sheetName val="SS"/>
      <sheetName val="NVL"/>
      <sheetName val="CHIT"/>
      <sheetName val="THXH"/>
      <sheetName val="BHXH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tscd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Thep "/>
      <sheetName val="Chi tiet Khoi luong"/>
      <sheetName val="TH khoi luong"/>
      <sheetName val="Chiet tinh vat lieu "/>
      <sheetName val="TH KL VL"/>
      <sheetName val="phan tich DG"/>
      <sheetName val="gia vat lieu"/>
      <sheetName val="gia xe may"/>
      <sheetName val="gia nhan cong"/>
      <sheetName val="Tong Thu"/>
      <sheetName val="Tong Chi"/>
      <sheetName val="Truong hoc"/>
      <sheetName val="Cty CP"/>
      <sheetName val="G.thau 3B"/>
      <sheetName val="T.Hop Thu-chi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9"/>
      <sheetName val="10"/>
      <sheetName val="NRC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Outlets"/>
      <sheetName val="PGs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CT xa"/>
      <sheetName val="TLGC"/>
      <sheetName val="BL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sent to"/>
      <sheetName val="C.TIEU"/>
      <sheetName val="CPNLTT"/>
      <sheetName val="T.Luong"/>
      <sheetName val="NCTT"/>
      <sheetName val="QLDN"/>
      <sheetName val="641"/>
      <sheetName val="642"/>
      <sheetName val="T.HAO"/>
      <sheetName val="DT TUYEN"/>
      <sheetName val="DT GIA"/>
      <sheetName val="KHDT"/>
      <sheetName val="KHDT (2)"/>
      <sheetName val="SX-TT"/>
      <sheetName val="CL "/>
      <sheetName val="VTu"/>
      <sheetName val="LDTL"/>
      <sheetName val="KHao"/>
      <sheetName val="LNKD"/>
      <sheetName val="SK"/>
      <sheetName val="TNo"/>
      <sheetName val="CTTH"/>
      <sheetName val="VON"/>
      <sheetName val="VLD"/>
      <sheetName val="KQ (2)"/>
      <sheetName val="TK111"/>
      <sheetName val="TK112"/>
      <sheetName val="TK131"/>
      <sheetName val="TK1331"/>
      <sheetName val="TK136"/>
      <sheetName val="TK138"/>
      <sheetName val="TK141"/>
      <sheetName val="TK152"/>
      <sheetName val="TK153"/>
      <sheetName val="TK154"/>
      <sheetName val="TK211"/>
      <sheetName val="TK214"/>
      <sheetName val="TK311"/>
      <sheetName val="TK331"/>
      <sheetName val="TK3331"/>
      <sheetName val="TK3334"/>
      <sheetName val="TK334"/>
      <sheetName val="TK335"/>
      <sheetName val="TK336"/>
      <sheetName val="cong Q2"/>
      <sheetName val="T.U luong Q1"/>
      <sheetName val="T.U luong Q2"/>
      <sheetName val="T.U luong Q3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Q1-02"/>
      <sheetName val="Q2-02"/>
      <sheetName val="Q3-02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Quyet toan"/>
      <sheetName val="Thu hoi"/>
      <sheetName val="Lai vay"/>
      <sheetName val="Tien vay"/>
      <sheetName val="Cong no"/>
      <sheetName val="Cop pha"/>
      <sheetName val="20000000"/>
      <sheetName val="KL Tram Cty"/>
      <sheetName val="Gam may Cty"/>
      <sheetName val="KL tram KH"/>
      <sheetName val="Gam may KH"/>
      <sheetName val="Cach dien"/>
      <sheetName val="Mang tai"/>
      <sheetName val="KL DDK"/>
      <sheetName val="Mang tai DDK"/>
      <sheetName val="KL DDK0,4"/>
      <sheetName val="TT Ky thuat"/>
      <sheetName val="CT moi"/>
      <sheetName val="Tu dien"/>
      <sheetName val="TM"/>
      <sheetName val="BU-gian"/>
      <sheetName val="Bu-Ha"/>
      <sheetName val="PTVT"/>
      <sheetName val="Gia DAN"/>
      <sheetName val="Dan"/>
      <sheetName val="Cuoc"/>
      <sheetName val="Bugia"/>
      <sheetName val="KL57"/>
      <sheetName val="Caodo"/>
      <sheetName val="Dat"/>
      <sheetName val="KL-CTTK"/>
      <sheetName val="BTH"/>
      <sheetName val="Phu luc HD"/>
      <sheetName val="Gia du thau"/>
      <sheetName val="PTDG"/>
      <sheetName val="Ca xe"/>
      <sheetName val="tc"/>
      <sheetName val="TDT"/>
      <sheetName val="xl"/>
      <sheetName val="NN"/>
      <sheetName val="Tralaivay"/>
      <sheetName val="TBTN"/>
      <sheetName val="CPTV"/>
      <sheetName val="PCCHAY"/>
      <sheetName val="dtks"/>
      <sheetName val="May cat"/>
      <sheetName val="Dao Cly"/>
      <sheetName val="Dao Ptai"/>
      <sheetName val="Tu RMU"/>
      <sheetName val="C.set"/>
      <sheetName val="SI"/>
      <sheetName val="Sco Cap"/>
      <sheetName val="Sco TB"/>
      <sheetName val="TN tram"/>
      <sheetName val="TN C.set"/>
      <sheetName val="TN TD DDay"/>
      <sheetName val="Phan chung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THDT"/>
      <sheetName val="DM-Goc"/>
      <sheetName val="Gia-CT"/>
      <sheetName val="PTCP"/>
      <sheetName val="cphoi"/>
      <sheetName val="binh do"/>
      <sheetName val="cot lieu"/>
      <sheetName val="van khuon"/>
      <sheetName val="CT BT"/>
      <sheetName val="lay mau"/>
      <sheetName val="mat ngoai goi"/>
      <sheetName val="coc tram-bt"/>
      <sheetName val="THDGK"/>
      <sheetName val="THDGTT"/>
      <sheetName val="Cong hop"/>
      <sheetName val="nt+dd+cl"/>
      <sheetName val="kc+conlaiql"/>
      <sheetName val="DTCT"/>
    </sheetNames>
    <definedNames>
      <definedName name="DataFilter"/>
      <definedName name="DataSort"/>
      <definedName name="GoBack" sheetId="8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/>
      <sheetData sheetId="793" refreshError="1"/>
      <sheetData sheetId="794" refreshError="1"/>
      <sheetData sheetId="795" refreshError="1"/>
      <sheetData sheetId="79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Sheet2"/>
      <sheetName val="Sheet1"/>
      <sheetName val="XXXXXXXX"/>
      <sheetName val="XL4Poppy"/>
      <sheetName val="XL4Test5"/>
      <sheetName val="Solieu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e-Location"/>
      <sheetName val="bimson"/>
      <sheetName val="tamdiep"/>
      <sheetName val="haiphong"/>
      <sheetName val="tiendo"/>
      <sheetName val="fls guisang"/>
      <sheetName val="td2"/>
      <sheetName val="BS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6">
          <cell r="A26" t="b">
            <v>1</v>
          </cell>
        </row>
        <row r="27">
          <cell r="C27" t="e">
            <v>#N/A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-PANEL"/>
      <sheetName val="Sheet1"/>
      <sheetName val="PANEL 南區焚化爐"/>
      <sheetName val="MV-PANEL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XL4Poppy"/>
      <sheetName val="KM0+KM1"/>
      <sheetName val="KM1+KM2"/>
      <sheetName val="KM2+KM3"/>
      <sheetName val="Nen-Mat"/>
      <sheetName val="Ho ga"/>
      <sheetName val="Ho thu"/>
      <sheetName val=" Kl ranh kin BT, H30"/>
      <sheetName val="1.2-Kluong bo via &amp; rdan"/>
      <sheetName val="2.2-Kluong lat he"/>
      <sheetName val="BIA KP"/>
      <sheetName val="00000000"/>
      <sheetName val="10000000"/>
      <sheetName val="Bieu1-LDTN"/>
      <sheetName val="Bieu 2a"/>
      <sheetName val="Bieu 2b"/>
      <sheetName val="Bieu 2c"/>
      <sheetName val="Bieu 3"/>
      <sheetName val="Bieu 4a"/>
      <sheetName val="Bieu 4b"/>
      <sheetName val="Bieu 4c-1"/>
      <sheetName val="Bieu 4c-2"/>
      <sheetName val="Bieu 5"/>
      <sheetName val="Bieu 6"/>
      <sheetName val="TDKT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Sheet2"/>
      <sheetName val="Sheet3"/>
      <sheetName val="TONG HOP K L"/>
      <sheetName val="KLPSINH"/>
      <sheetName val="Bang PTKL-Luu"/>
      <sheetName val="Bang PTKL"/>
      <sheetName val="Tuan BCao"/>
      <sheetName val="KLNBA"/>
      <sheetName val="Theo doi Ranh"/>
      <sheetName val="Ranh 1"/>
      <sheetName val="Ranh"/>
      <sheetName val="KLTT"/>
      <sheetName val="cong411-415+500"/>
      <sheetName val="cong406-410"/>
      <sheetName val="116-128-cavico"/>
      <sheetName val="TKL"/>
      <sheetName val="KY TT"/>
      <sheetName val="KLBCCTY Cong"/>
      <sheetName val="TTKL VIA 2 NBA"/>
      <sheetName val="TTKL- TAM BAN 408"/>
      <sheetName val="KLVTU"/>
      <sheetName val="Phan dap K95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Sheet66"/>
      <sheetName val="Sheet67"/>
      <sheetName val="Sheet68"/>
      <sheetName val="Sheet69"/>
      <sheetName val="Sheet70"/>
      <sheetName val="Sheet71"/>
      <sheetName val="Sheet72"/>
      <sheetName val="Sheet73"/>
      <sheetName val="Sheet74"/>
      <sheetName val="Sheet75"/>
      <sheetName val="Sheet76"/>
      <sheetName val="Sheet77"/>
      <sheetName val="Sheet78"/>
      <sheetName val="Sheet79"/>
      <sheetName val="Sheet80"/>
      <sheetName val="Sheet81"/>
      <sheetName val="Sheet82"/>
      <sheetName val="Sheet83"/>
      <sheetName val="Sheet84"/>
      <sheetName val="Sheet85"/>
      <sheetName val="Sheet86"/>
      <sheetName val="Sheet87"/>
      <sheetName val="Sheet88"/>
      <sheetName val="Sheet89"/>
      <sheetName val="Sheet90"/>
      <sheetName val="Sheet91"/>
      <sheetName val="Sheet92"/>
      <sheetName val="Sheet93"/>
      <sheetName val="Sheet94"/>
      <sheetName val="Sheet95"/>
      <sheetName val="Sheet96"/>
      <sheetName val="Sheet97"/>
      <sheetName val="Sheet98"/>
      <sheetName val="Sheet99"/>
      <sheetName val="Sheet100"/>
      <sheetName val="Form3m"/>
      <sheetName val="FormCaoDo"/>
      <sheetName val="GOC-SB2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Dung"/>
      <sheetName val="Sheet11"/>
      <sheetName val="Sheet12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ccdc"/>
      <sheetName val="pbnvlieu"/>
      <sheetName val="NKNVLIEUBSUNG"/>
      <sheetName val="pbcpqlq4"/>
      <sheetName val="pbcpchung"/>
      <sheetName val="pbccdcDUNG"/>
      <sheetName val="NVLQ1+2,03"/>
      <sheetName val="CCDCQ1+2.03"/>
      <sheetName val="1421Q1+2"/>
      <sheetName val="XXXXXXX0"/>
      <sheetName val="KHthuvon T3-2003"/>
      <sheetName val="KHThuvonT4-2003"/>
      <sheetName val="THuchienKHTVQI-2003"/>
      <sheetName val="KHTV Q2-2003"/>
      <sheetName val="Thang5-03"/>
      <sheetName val="20000000"/>
      <sheetName val="30000000"/>
      <sheetName val="40000000"/>
      <sheetName val="50000000"/>
      <sheetName val="60000000"/>
      <sheetName val="70000000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k0000000"/>
      <sheetName val="l0000000"/>
      <sheetName val="m0000000"/>
      <sheetName val="n0000000"/>
      <sheetName val="o0000000"/>
      <sheetName val="p0000000"/>
      <sheetName val="q0000000"/>
      <sheetName val="r0000000"/>
      <sheetName val="s0000000"/>
      <sheetName val="t0000000"/>
      <sheetName val="u0000000"/>
      <sheetName val="v0000000"/>
      <sheetName val="w0000000"/>
      <sheetName val="x0000000"/>
      <sheetName val="y0000000"/>
      <sheetName val="z0000000"/>
      <sheetName val="THop (2)"/>
      <sheetName val="phÐp 99"/>
      <sheetName val="Nghi s¬n (2)"/>
      <sheetName val="kt1 (2)"/>
      <sheetName val="Tiepthi"/>
      <sheetName val="THop"/>
      <sheetName val="Daotao"/>
      <sheetName val="Cau 100 tan"/>
      <sheetName val="UongBi (2)"/>
      <sheetName val="UongBi"/>
      <sheetName val="tgd"/>
      <sheetName val="HDQT"/>
      <sheetName val="tc"/>
      <sheetName val="tv"/>
      <sheetName val="qlm"/>
      <sheetName val=" dngoai"/>
      <sheetName val="hchi"/>
      <sheetName val="dd"/>
      <sheetName val="pc"/>
      <sheetName val="kh"/>
      <sheetName val=" thidua"/>
      <sheetName val="bv"/>
      <sheetName val="lxe"/>
      <sheetName val="kt"/>
      <sheetName val="kt1"/>
      <sheetName val="vhan"/>
      <sheetName val="Tuvan1"/>
      <sheetName val="Tuvan2"/>
      <sheetName val="KOBE150T"/>
      <sheetName val=" cogioi"/>
      <sheetName val="HPhong"/>
      <sheetName val="xnk"/>
      <sheetName val="CNTT"/>
      <sheetName val="Doanphi"/>
      <sheetName val="KHOI LUONG"/>
      <sheetName val="Chart1"/>
      <sheetName val="Phantich"/>
      <sheetName val="Toan_DA"/>
      <sheetName val="2004"/>
      <sheetName val="2005"/>
      <sheetName val="XL4Test5"/>
      <sheetName val="Congty"/>
      <sheetName val="VPPN"/>
      <sheetName val="XN74"/>
      <sheetName val="XN54"/>
      <sheetName val="XN33"/>
      <sheetName val="NK96"/>
      <sheetName val="tong hop"/>
      <sheetName val="phan tich DG"/>
      <sheetName val="gia vat lieu"/>
      <sheetName val="gia xe may"/>
      <sheetName val="gia nhan cong"/>
      <sheetName val="Ma"/>
      <sheetName val="Tonghop"/>
      <sheetName val="BQTPT"/>
      <sheetName val="BQTVT"/>
      <sheetName val="NKBH"/>
      <sheetName val="NH"/>
      <sheetName val="HToan"/>
      <sheetName val="NKPT"/>
      <sheetName val="QTPhoto"/>
      <sheetName val="No Photo"/>
      <sheetName val="TL"/>
      <sheetName val="NKVitinh"/>
      <sheetName val="QTVitinh"/>
      <sheetName val="No vitinh"/>
      <sheetName val="Luong"/>
      <sheetName val="XNCN"/>
      <sheetName val="tuan"/>
      <sheetName val="thang"/>
      <sheetName val="Soluong"/>
      <sheetName val="Ton"/>
      <sheetName val="BCNo"/>
      <sheetName val="Theno"/>
      <sheetName val="Sochi"/>
      <sheetName val="giaotien"/>
      <sheetName val="DGT"/>
      <sheetName val="Hagia"/>
      <sheetName val="duchai"/>
      <sheetName val="Congno2002va2003"/>
      <sheetName val="T3"/>
      <sheetName val="KCT moi"/>
      <sheetName val="KCT moi (2)"/>
      <sheetName val="Hoi"/>
      <sheetName val="T4"/>
      <sheetName val="T5"/>
      <sheetName val="Quytien mat2003 baocao)"/>
      <sheetName val="T4 (2)"/>
      <sheetName val="T6"/>
      <sheetName val="T6Bich"/>
      <sheetName val="Ph-Thu"/>
      <sheetName val="Ph-Thu (2)"/>
      <sheetName val="PC (2)"/>
      <sheetName val="Chart2"/>
      <sheetName val="PC (3)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NEW_PANEL"/>
      <sheetName val="5 nam (tach)"/>
      <sheetName val="5 nam (tach) (2)"/>
      <sheetName val="KH 2003"/>
      <sheetName val="Tonghop30.9"/>
      <sheetName val="Tonghop15.7"/>
      <sheetName val="Tonghop30.6"/>
      <sheetName val="Tonghop30.4"/>
      <sheetName val="Tonghop30.2"/>
      <sheetName val="Tonghop31.12"/>
      <sheetName val="CPQl"/>
      <sheetName val="DBDAN"/>
      <sheetName val="CTCCN"/>
      <sheetName val="TDC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BL01"/>
      <sheetName val="BL02"/>
      <sheetName val="BL03"/>
      <sheetName val="504"/>
      <sheetName val="807"/>
      <sheetName val="809"/>
      <sheetName val="801"/>
      <sheetName val="10-3"/>
      <sheetName val="CAVICO"/>
      <sheetName val="SD7"/>
      <sheetName val="ton tam"/>
      <sheetName val="Thep hinh"/>
      <sheetName val="p-in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[heet30"/>
      <sheetName val="_x0012_2-9"/>
      <sheetName val="DSKH HN"/>
      <sheetName val="NKY "/>
      <sheetName val="DS-TT"/>
      <sheetName val=" HN NHAP"/>
      <sheetName val="KHO HN"/>
      <sheetName val="CNO "/>
      <sheetName val="Sheet4"/>
      <sheetName val=""/>
      <sheetName val="cong40_x0016_-410"/>
      <sheetName val="DTCT"/>
      <sheetName val="PTVT"/>
      <sheetName val="THDT"/>
      <sheetName val="THVT"/>
      <sheetName val="THGT"/>
      <sheetName val="NK4-QT"/>
      <sheetName val="NK5-QT"/>
      <sheetName val="QT4"/>
      <sheetName val="NT2"/>
      <sheetName val="NT2+2"/>
      <sheetName val="NT3"/>
      <sheetName val="NT3+2"/>
      <sheetName val="NT4"/>
      <sheetName val="nt 02 ntien cong ty lan 03  "/>
      <sheetName val="nt 02chua ntien cong ty lan 03 "/>
      <sheetName val="nt 04 ntien cong ty lan 03  "/>
      <sheetName val="nt 04chua ntien cong ty lan 03"/>
      <sheetName val="nt 05 ntien cong ty lan 03 "/>
      <sheetName val="nt 05  chuantien cong ty lan 03"/>
      <sheetName val="kh Òv-10"/>
      <sheetName val="k`28-10"/>
      <sheetName val="Phan dap J95"/>
      <sheetName val="K255 SBasa"/>
      <sheetName val="gia vat mieu"/>
      <sheetName val="Sheet5"/>
      <sheetName val="Sheet6"/>
      <sheetName val="Sheet7"/>
      <sheetName val="Sheet8"/>
      <sheetName val="Sheet9"/>
      <sheetName val="Sheet10"/>
      <sheetName val="Sheet13"/>
      <sheetName val="Sheet14"/>
      <sheetName val="Sheet15"/>
      <sheetName val="Sheet16"/>
      <sheetName val="CP -141"/>
      <sheetName val="CPhi"/>
      <sheetName val="CP1"/>
      <sheetName val="GVXL5"/>
      <sheetName val="CPXL1"/>
      <sheetName val="THOP XL1"/>
      <sheetName val="CPXL5"/>
      <sheetName val="621XL1"/>
      <sheetName val="154XL1"/>
      <sheetName val="Khao PBXL1"/>
      <sheetName val="D154XL5"/>
      <sheetName val="KCCPXL5"/>
      <sheetName val="HTCPXL5"/>
      <sheetName val="TTCPXL5"/>
      <sheetName val="XL1-5"/>
      <sheetName val="C.TIEU"/>
      <sheetName val="KQ (2)"/>
      <sheetName val="T.HAO"/>
      <sheetName val="T.HAO (2)"/>
      <sheetName val="KHbanhang"/>
      <sheetName val="CPSX"/>
      <sheetName val="QLDN"/>
      <sheetName val="T.Luong"/>
      <sheetName val="GTCX(Zx)"/>
      <sheetName val="W200x250"/>
      <sheetName val="DH200x250"/>
      <sheetName val="RT-G200x250"/>
      <sheetName val="T-250x400"/>
      <sheetName val="K-CT200x200"/>
      <sheetName val="TL-200x300"/>
      <sheetName val="400x400"/>
      <sheetName val="300x300"/>
      <sheetName val="T.Hao(1)"/>
      <sheetName val="TSCD"/>
      <sheetName val="CPNLTT"/>
      <sheetName val="NCTT"/>
      <sheetName val="LAI VAY"/>
      <sheetName val="641"/>
      <sheetName val="642"/>
      <sheetName val="CPSXKD"/>
      <sheetName val="GTmen"/>
      <sheetName val="K.luongSP"/>
      <sheetName val="BAI.MEN-Xuong"/>
      <sheetName val="KHDT"/>
      <sheetName val="KHGT"/>
      <sheetName val="KHDT(1)"/>
      <sheetName val="KHDT(2)"/>
      <sheetName val="SX-TT"/>
      <sheetName val="CL "/>
      <sheetName val="LDTL"/>
      <sheetName val="KHSCL"/>
      <sheetName val="BAO HO LD"/>
      <sheetName val="K-HAO"/>
      <sheetName val="CPC"/>
      <sheetName val="LNKD"/>
      <sheetName val="SK"/>
      <sheetName val="TRA NO"/>
      <sheetName val="CTTH"/>
      <sheetName val="VLD"/>
      <sheetName val="VLD_Phuong"/>
      <sheetName val="BCKQSXKD"/>
      <sheetName val="CANDOIKT"/>
      <sheetName val="BC LUU CHUYEN TTE"/>
      <sheetName val="BCKQHDSX -KD"/>
      <sheetName val="BANGCDKT"/>
      <sheetName val="BCDKT (CU)"/>
      <sheetName val="BCLCT.TE"/>
      <sheetName val="KH .BANHANG"/>
      <sheetName val="GIAVONHANGBAN"/>
      <sheetName val="C.PHISANXUAT"/>
      <sheetName val="CHIPHI HOATDONG"/>
      <sheetName val="KMTAICHINHBATTHUONG"/>
      <sheetName val="Tinhtoanchitiettaichinh"/>
      <sheetName val="kehoachdautu"/>
      <sheetName val="[PANEL.XLS_x001d_T5"/>
      <sheetName val="T9"/>
      <sheetName val="T2"/>
      <sheetName val="T1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KHTV _x0003__x0000_-2003"/>
      <sheetName val="Shaet28"/>
      <sheetName val="UH"/>
      <sheetName val="[PANEL.XLSŝQT thue 2001"/>
      <sheetName val="HD thu mea cat soi "/>
      <sheetName val="Mau co 02C"/>
      <sheetName val="Ma 787"/>
      <sheetName val="TH FF140"/>
      <sheetName val="TH FF177"/>
      <sheetName val="Tien dat HD"/>
      <sheetName val="TH cong no"/>
      <sheetName val="12.03"/>
      <sheetName val="1.04"/>
      <sheetName val="2.04"/>
      <sheetName val="3.04"/>
      <sheetName val="4.04"/>
      <sheetName val="SŨeet3"/>
      <sheetName val="Thg 2"/>
      <sheetName val="Thg 3"/>
      <sheetName val="Thg 4"/>
      <sheetName val="thg5"/>
      <sheetName val="Thg6"/>
      <sheetName val="Thg7"/>
      <sheetName val="ctTBA"/>
      <sheetName val="Sheep75"/>
      <sheetName val="Tuan B_x0000_ao"/>
      <sheetName val="Sheetး6"/>
      <sheetName val="tu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 refreshError="1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 refreshError="1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 refreshError="1"/>
      <sheetData sheetId="396" refreshError="1"/>
      <sheetData sheetId="397" refreshError="1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 refreshError="1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 refreshError="1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 refreshError="1"/>
      <sheetData sheetId="720"/>
      <sheetData sheetId="721"/>
      <sheetData sheetId="722"/>
      <sheetData sheetId="7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O REV.2(ARMOR)"/>
      <sheetName val="MTO REV.1(ARMOR)"/>
      <sheetName val="SUM-BQ-REV.1"/>
      <sheetName val="VENDOR-QUOTES"/>
      <sheetName val="HV SWGR &amp; MCC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PBD"/>
      <sheetName val="MTO REV.0(NON-ARMOR)"/>
      <sheetName val="MTO REV.0(ARMOR ON SHORE)"/>
      <sheetName val="CABLE"/>
      <sheetName val="SUM-BQ-REV.2"/>
      <sheetName val="nhap"/>
      <sheetName val="TL3-2002"/>
      <sheetName val="9015"/>
      <sheetName val="0502"/>
      <sheetName val="2213"/>
      <sheetName val="7270"/>
      <sheetName val="8672"/>
      <sheetName val="3027"/>
      <sheetName val="3810"/>
      <sheetName val="8523"/>
      <sheetName val="MAU"/>
      <sheetName val="XL4Poppy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VENDOR-QUKTES"/>
      <sheetName val="kl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KHQ II"/>
      <sheetName val="00000000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CPV"/>
      <sheetName val="DGCM"/>
      <sheetName val="TL-I"/>
      <sheetName val="chitiet"/>
      <sheetName val="THG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Cmay"/>
      <sheetName val="VL (2)"/>
      <sheetName val="May (2)"/>
      <sheetName val="GVLBo"/>
      <sheetName val="chi tiet "/>
      <sheetName val="chi tiet huong"/>
      <sheetName val="TH"/>
      <sheetName val="TH (2)"/>
      <sheetName val="Che co"/>
      <sheetName val="chiet tinh che co"/>
      <sheetName val="ban cao"/>
      <sheetName val="Chiet tinh bancao"/>
      <sheetName val="ban cuon"/>
      <sheetName val="chiet tinh ban cuon"/>
      <sheetName val="ban lai"/>
      <sheetName val="chiet tinh ban lai"/>
      <sheetName val="na khoa"/>
      <sheetName val="chiet tinh nakhoa"/>
      <sheetName val="na ngam"/>
      <sheetName val="chiet tinh nangam"/>
      <sheetName val="chiet tinh phia lem"/>
      <sheetName val="phi lem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KM20-21"/>
      <sheetName val="KM21-22"/>
      <sheetName val="KM22-23"/>
      <sheetName val="KM23-24"/>
      <sheetName val="KM24-25"/>
      <sheetName val="KM25-26"/>
      <sheetName val="KM26-27"/>
      <sheetName val="KM27-28"/>
      <sheetName val="KM28-29"/>
      <sheetName val="TCB2km27-28(T)"/>
      <sheetName val="TCB2km27-28 (R)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KT Cap phoi"/>
      <sheetName val="btnhtrung"/>
      <sheetName val="HR SWGR &amp; MCC"/>
      <sheetName val="DC1605"/>
      <sheetName val="DcnamTV"/>
      <sheetName val="ppnamdaibieu"/>
      <sheetName val="TyleAdreyanop"/>
      <sheetName val="ppAdreyanop"/>
      <sheetName val="ketqua"/>
      <sheetName val="maxminth"/>
      <sheetName val="MTO REV_2_ARMOR_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ᄀ_x0000__x0000_䅀ᄀ_x0000__x0000_䅀ᄀ_x0000__x0000_䅀ᄀ_x0000__x0000_䅀ᄀ_x0000__x0000_䅀_x0000_䅀ᘀŀ_x0000_䅀ᘀŀ_x0000_䅀ᘀ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"/>
      <sheetName val="Bia (2)"/>
      <sheetName val="Gia NC"/>
      <sheetName val="00000001"/>
      <sheetName val="00000002"/>
      <sheetName val="10000000"/>
      <sheetName val="20000000"/>
      <sheetName val="30000000"/>
      <sheetName val="5 nam (tach)"/>
      <sheetName val="5 nam (tach) (2)"/>
      <sheetName val="KH 2003"/>
      <sheetName val="ᄀ_x0000_䅀ᄀ_x0000_䅀ᄀ_x0000_䅀ᄀ_x0000_䅀ᄀ_x0000_䅀_x0000_䅀ᘀŀ_x0000_䅀ᘀŀ_x0000_䅀ᘀŀ_x0000_䅀ᘀŀ"/>
      <sheetName val="Dautu"/>
      <sheetName val="Dautu1"/>
      <sheetName val="BaDinh"/>
      <sheetName val="BaDinh1"/>
      <sheetName val="Nongnghiep"/>
      <sheetName val="Nongnghiep 1"/>
      <sheetName val="BaDinhvay"/>
      <sheetName val="BaDinhvay1"/>
      <sheetName val="Dautuvay"/>
      <sheetName val="BaDinhtrano"/>
      <sheetName val="Daututrano"/>
      <sheetName val="Tranodaihan"/>
      <sheetName val="Tranodaihan 1"/>
      <sheetName val="Daututhang6"/>
      <sheetName val="Daututhang7"/>
      <sheetName val="Daututhang8"/>
      <sheetName val="Daututhang9"/>
      <sheetName val="Daututhang10 "/>
      <sheetName val="Daututhang11"/>
      <sheetName val="Daututhang12"/>
      <sheetName val="BaDinhthang6"/>
      <sheetName val="BaDinhthang7"/>
      <sheetName val="BaDinhthang8"/>
      <sheetName val="BaDinhthang9"/>
      <sheetName val="BaDinhthang10"/>
      <sheetName val="BaDinhthang11"/>
      <sheetName val="BaDinhthang12"/>
      <sheetName val="Nongnghiep8"/>
      <sheetName val="Nongnghiep9"/>
      <sheetName val="Nongnghiep10"/>
      <sheetName val="Nongnghiep11"/>
      <sheetName val="Nongnghiep12"/>
      <sheetName val="Bangkevay"/>
      <sheetName val="UNCBD"/>
      <sheetName val="UNCNN"/>
      <sheetName val="UNCBD1"/>
      <sheetName val="Km63 Ql8A"/>
      <sheetName val="BSQL8"/>
      <sheetName val="QL7t6"/>
      <sheetName val="BSQL7"/>
      <sheetName val="Dchau"/>
      <sheetName val="BSDien chau"/>
      <sheetName val="LTG"/>
      <sheetName val="L GT"/>
      <sheetName val="L lai xe"/>
      <sheetName val="XD1"/>
      <sheetName val="XD2"/>
      <sheetName val="XD3"/>
      <sheetName val="Xmay"/>
      <sheetName val="ong sang"/>
      <sheetName val="OS"/>
      <sheetName val="Thue ng"/>
      <sheetName val="THL"/>
      <sheetName val="Tr BH"/>
      <sheetName val="km66 ql8a"/>
      <sheetName val="Vuot ql1a"/>
      <sheetName val="BS vuot 1A"/>
      <sheetName val="Tru BH"/>
      <sheetName val="BSQL7A"/>
      <sheetName val="။H 12-1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WEATHER P_x0003__x0000_OF LTG. &amp; ROD LTG."/>
      <sheetName val="TH-CD"/>
      <sheetName val="TH-CDB"/>
      <sheetName val="KL-CD"/>
      <sheetName val="chiakhoi"/>
      <sheetName val="CDP3"/>
      <sheetName val="CD7"/>
      <sheetName val="CD6"/>
      <sheetName val="CD5"/>
      <sheetName val="CD4"/>
      <sheetName val="CD3"/>
      <sheetName val="CD2"/>
      <sheetName val="CD1"/>
      <sheetName val="CDP4"/>
      <sheetName val="CDB5"/>
      <sheetName val="CDB4"/>
      <sheetName val="CDB3"/>
      <sheetName val="CDB2"/>
      <sheetName val="CDB1"/>
      <sheetName val="CDP4(KT)"/>
      <sheetName val="CDB5(KT)"/>
      <sheetName val="CDB4(KT)"/>
      <sheetName val="CDB3(KT)"/>
      <sheetName val="CDB2(KT)"/>
      <sheetName val="CDB1(KT)"/>
      <sheetName val="20000000_x0000__x0000__x0000__x0000__x0000__x0000__x0000__x0000__x0000__x0000__x0000_♸Ģ_x0000__x0004__x0000__x0000__x0000__x0000__x0000__x0000_怨Ģ"/>
      <sheetName val="RUILDING ELE."/>
      <sheetName val="Hoan ã,anh"/>
      <sheetName val="TH4"/>
      <sheetName val="TB4"/>
      <sheetName val="CT4"/>
      <sheetName val="CT3"/>
      <sheetName val="TH3"/>
      <sheetName val="TB3"/>
      <sheetName val="CT2"/>
      <sheetName val="TH2"/>
      <sheetName val="TB2"/>
      <sheetName val="CT1"/>
      <sheetName val="TH1"/>
      <sheetName val="TB1"/>
      <sheetName val="[99Q3299(REV.1).xlsUSheet10"/>
      <sheetName val="Duong cong vu hci (9;) (2)"/>
      <sheetName val="DT"/>
      <sheetName val="CP"/>
      <sheetName val="BCT6"/>
      <sheetName val="MTO REV.0(ARMO_x0012_ ON SHORE)"/>
      <sheetName val="DTCT"/>
      <sheetName val="PTVT"/>
      <sheetName val="THDT"/>
      <sheetName val="THVT"/>
      <sheetName val="THGT"/>
      <sheetName val="NEW-PANEL"/>
      <sheetName val="TK111"/>
      <sheetName val="thang 1"/>
      <sheetName val="Thang 2"/>
      <sheetName val="thang 3"/>
      <sheetName val="thang 4"/>
      <sheetName val="thang 5"/>
      <sheetName val="thang 6"/>
      <sheetName val="thang 7"/>
      <sheetName val="BCD"/>
      <sheetName val="Nhat ky so cai"/>
      <sheetName val="BCCPSXthang"/>
      <sheetName val="BCCP Nam"/>
      <sheetName val="BCCPSXquy"/>
      <sheetName val="131"/>
      <sheetName val="111"/>
      <sheetName val="141"/>
      <sheetName val="142"/>
      <sheetName val="331"/>
      <sheetName val="334"/>
      <sheetName val="336"/>
      <sheetName val="338"/>
      <sheetName val="421"/>
      <sheetName val="CD"/>
      <sheetName val="gia nhan cong_x0000__x0000__x0000__x0000__x0000__x0000__x0000__x0000__x0000__x0000__x0000__x0000_傰_x0000__x0004__x0000__x0000_"/>
      <sheetName val="Sheet!4"/>
      <sheetName val=""/>
      <sheetName val="kl28-10"/>
      <sheetName val="04000002"/>
      <sheetName val="Duong cong vၵ hcm (7)"/>
      <sheetName val="ᄀ"/>
      <sheetName val="B"/>
      <sheetName val="MTO REV..............nRE)"/>
      <sheetName val="km345+410-km345+500 (6)"/>
      <sheetName val="NC"/>
      <sheetName val="dgnc1"/>
      <sheetName val="Gia VL den chan CT"/>
      <sheetName val="VL"/>
      <sheetName val="Khoi_Luong"/>
      <sheetName val="Don_Gia"/>
      <sheetName val="TB"/>
      <sheetName val="BT-Vua"/>
      <sheetName val="PHU LUC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 refreshError="1"/>
      <sheetData sheetId="244" refreshError="1"/>
      <sheetData sheetId="245" refreshError="1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 refreshError="1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 refreshError="1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 refreshError="1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 refreshError="1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 refreshError="1"/>
      <sheetData sheetId="459"/>
      <sheetData sheetId="460"/>
      <sheetData sheetId="461"/>
      <sheetData sheetId="462" refreshError="1"/>
      <sheetData sheetId="463"/>
      <sheetData sheetId="464"/>
      <sheetData sheetId="465"/>
      <sheetData sheetId="466"/>
      <sheetData sheetId="467"/>
      <sheetData sheetId="468" refreshError="1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 refreshError="1"/>
      <sheetData sheetId="494"/>
      <sheetData sheetId="495"/>
      <sheetData sheetId="496"/>
      <sheetData sheetId="497"/>
      <sheetData sheetId="498"/>
      <sheetData sheetId="499"/>
      <sheetData sheetId="500" refreshError="1"/>
      <sheetData sheetId="501" refreshError="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8"/>
      <sheetName val="GVL"/>
      <sheetName val="Sheet6"/>
      <sheetName val="CT"/>
      <sheetName val="Sheet4"/>
      <sheetName val="DT"/>
      <sheetName val="Sheet2"/>
      <sheetName val="dongia"/>
      <sheetName val="Sheet3"/>
      <sheetName val="Sheet1"/>
      <sheetName val="Congty"/>
      <sheetName val="VPPN"/>
      <sheetName val="XN74"/>
      <sheetName val="XN54"/>
      <sheetName val="XN33"/>
      <sheetName val="NK96"/>
      <sheetName val="XL4Test5"/>
      <sheetName val="dongia_x0000__x0000__x0000__x0000__x0000__x0000__x0000__x0000__x0000__x0000__x0009__x0000_㢠ś_x0000__x0004__x0000__x0000__x0000__x0000__x0000__x0000_㋄ś_x0000_"/>
      <sheetName val="tong hop"/>
      <sheetName val="phan tich DG"/>
      <sheetName val="gia vat lieu"/>
      <sheetName val="gia xe may"/>
      <sheetName val="gia nhan cong"/>
      <sheetName val="dongia_x0000__x0009_㢠ś_x0000__x0004__x0000_㋄ś_x0000_"/>
      <sheetName val="han"/>
      <sheetName val="thkp"/>
      <sheetName val="TC "/>
      <sheetName val="TC  (2)"/>
      <sheetName val="thct"/>
      <sheetName val="list"/>
      <sheetName val="dg"/>
      <sheetName val="VLTD"/>
      <sheetName val="KL"/>
      <sheetName val="GVLDCCT"/>
      <sheetName val="PTVC"/>
      <sheetName val="Tke"/>
      <sheetName val="KSP"/>
      <sheetName val="PL KS"/>
      <sheetName val="thi sat"/>
      <sheetName val="GCMay"/>
      <sheetName val="nc-m"/>
      <sheetName val="den bu"/>
      <sheetName val="00000000"/>
      <sheetName val="10000000"/>
      <sheetName val="Thang04"/>
      <sheetName val="Thang06"/>
      <sheetName val="Thang0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XL4Poppy"/>
      <sheetName val="C47-456"/>
      <sheetName val="C46"/>
      <sheetName val="C47-PII"/>
      <sheetName val="THCP"/>
      <sheetName val="BQT"/>
      <sheetName val="RG"/>
      <sheetName val="BCVT"/>
      <sheetName val="BKHD"/>
      <sheetName val="CV1"/>
      <sheetName val="CV2"/>
      <sheetName val="CV3"/>
      <sheetName val="CV4"/>
      <sheetName val="CV5"/>
      <sheetName val="CV6"/>
      <sheetName val="CV7"/>
      <sheetName val="CV8"/>
      <sheetName val="CV9"/>
      <sheetName val="THDGCT"/>
      <sheetName val="THgiathau"/>
      <sheetName val="GVT"/>
      <sheetName val="Tai khoan"/>
      <sheetName val="GT TT (2)"/>
      <sheetName val="KLTC giai doan"/>
      <sheetName val="KL (2)"/>
      <sheetName val="KLtt lan3"/>
      <sheetName val="GTT2 lan3 tt"/>
      <sheetName val="GTT2 lan 4 dc "/>
      <sheetName val="chenh lech gia"/>
      <sheetName val="KL bao con lai"/>
      <sheetName val="GTT2 lan 4 tt"/>
      <sheetName val="XXXXXXXX"/>
      <sheetName val="phan tich DG_x0000__x0000_㠨Ȣ_x0000__x0004__x0000__x0000__x0000__x0000__x0000__x0000_杀Ȣ_x0000__x0000__x0000__x0000__x0000_"/>
      <sheetName val="TN"/>
      <sheetName val="ND"/>
      <sheetName val="VL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DTCT"/>
      <sheetName val="d䁧"/>
      <sheetName val="Chart1"/>
      <sheetName val="KL18Thang"/>
      <sheetName val="TH"/>
      <sheetName val="M200"/>
      <sheetName val="Shaet4"/>
      <sheetName val="_x0000__x0000__x0000__x0000__x0000__x0000__x0000__x0000__x0000__x0009__x0000_?s_x0000__x0004__x0000__x0000__x0000__x0000__x0000__x0000_?s_x0000__x0000__x0000__x0000__x0000__x0000__x0000__x0000_"/>
      <sheetName val="TK NO 111"/>
      <sheetName val="TK NO 112"/>
      <sheetName val="TK 1418"/>
      <sheetName val="TK 331"/>
      <sheetName val="TK 1412"/>
      <sheetName val="BCAO SDCT"/>
      <sheetName val="TK 142"/>
      <sheetName val="TK 242"/>
      <sheetName val="TK CO 112"/>
      <sheetName val="TK 153"/>
      <sheetName val="334"/>
      <sheetName val="Sheet5"/>
      <sheetName val="642"/>
      <sheetName val="154"/>
      <sheetName val="CT 154"/>
      <sheetName val="1362"/>
      <sheetName val="TK CO 111"/>
      <sheetName val="XXXXXXX0"/>
      <sheetName val="NEW-PANEL"/>
      <sheetName val="Comb"/>
      <sheetName val="CPVCBT"/>
      <sheetName val="CPVCBD"/>
      <sheetName val="GVLBT"/>
      <sheetName val="GVLBD"/>
      <sheetName val="vuabt"/>
      <sheetName val="vuabd"/>
      <sheetName val="SXDDMO"/>
      <sheetName val="SXDH"/>
      <sheetName val="SXBTN"/>
      <sheetName val="SXDDMOD"/>
      <sheetName val="SXDHD"/>
      <sheetName val="SXBTND"/>
      <sheetName val="gcm"/>
      <sheetName val="gcm06"/>
      <sheetName val="cphoi"/>
      <sheetName val="cphoi2"/>
      <sheetName val="duoith"/>
      <sheetName val="cpnc205"/>
      <sheetName val="cpnc205mtc"/>
      <sheetName val="cpnclx205"/>
      <sheetName val="cpncvts"/>
      <sheetName val="cpnctnvs"/>
      <sheetName val="cpnctlan"/>
      <sheetName val="KGA"/>
      <sheetName val="ctldtb"/>
      <sheetName val="tonghopldtb"/>
      <sheetName val="ctldtbd"/>
      <sheetName val="tonghopldtbd"/>
      <sheetName val="dongia_x0000_ 㢠ś_x0000__x0004__x0000_㋄ś_x0000_"/>
      <sheetName val="dongia_x0000__x0000__x0000__x0000__x0000__x0000__x0000__x0000__x0000__x0000__x0009__x0000_?s_x0000__x0004__x0000__x0000__x0000__x0000__x0000__x0000_?s_x0000_"/>
      <sheetName val="ch DG_x0000__x0000_??_x0000__x0004__x0000__x0000__x0000__x0000__x0000__x0000_??_x0000__x0000__x0000__x0000__x0000__x0000__x0000__x0000_??_x0000__x0000_"/>
      <sheetName val="tra-vat-lieu"/>
      <sheetName val="d?"/>
      <sheetName val="Hướng dẫn"/>
      <sheetName val="Ví dụ hàm Vlookup"/>
      <sheetName val="Page 3"/>
      <sheetName val=""/>
      <sheetName val="_x0000_@_x0000_@_x0000_@_x0000_@_x0000_@_x0000_@_x0000_@_x0000_@_x0000_@_x0000_@_x0000_@_x0000_@_x0000_@_x0000_@_x0000_@_x0000_"/>
      <sheetName val="phan tich DG_x0000__x0000_??_x0000__x0004__x0000__x0000__x0000__x0000__x0000__x0000_??_x0000__x0000__x0000__x0000__x0000_"/>
      <sheetName val="dongia_x0000_ ?s_x0000__x0004__x0000_?s_x0000_"/>
      <sheetName val="NEW_PANEL"/>
      <sheetName val="dongia_x0000__x0009_㢠ś_x0004__x0000_㋄ś"/>
      <sheetName val="dongia_x0000__x0009_?s_x0000__x0004__x0000_?s_x0000_"/>
      <sheetName val="dongia_x0000__x0009_?s_x0004__x0000_?s"/>
      <sheetName val="_x0000__x0000__x0000__x0000__x0000__x0000__x0000__x0000__x0000__x0009__x0000_??_x0000__x0004__x0000__x0000__x0000__x0000__x0000__x0000_??_x0000__x0000__x0000__x0000__x0000__x0000__x0000__x0000_"/>
      <sheetName val="dongia_x0000_ ??_x0000__x0004__x0000_??_x0000_"/>
      <sheetName val="dongia??????????_x0009_?㢠ś?_x0004_??????㋄ś?"/>
      <sheetName val="dongia?_x0009_㢠ś?_x0004_?㋄ś?"/>
      <sheetName val="dongia?_x0009_㢠ś_x0004_?㋄ś"/>
      <sheetName val="phan tich DG??㠨Ȣ?_x0004_??????杀Ȣ?????"/>
      <sheetName val="?????????_x0009_??s?_x0004_???????s????????"/>
      <sheetName val="dongia??????????_x0009_??s?_x0004_???????s?"/>
      <sheetName val="dongia?_x0009_?s?_x0004_??s?"/>
      <sheetName val="dongia?_x0009_?s_x0004_??s"/>
      <sheetName val="ch DG?????_x0004_????????????????????"/>
      <sheetName val="dongia? 㢠ś?_x0004_?㋄ś?"/>
      <sheetName val="phan tich DG?????_x0004_?????????????"/>
      <sheetName val="dongia? ?s?_x0004_??s?"/>
      <sheetName val="_x0009_?s?_x0004_??s?"/>
      <sheetName val="ch DG????_x0004_???????"/>
      <sheetName val="phan tich DG????_x0004_????"/>
      <sheetName val="@_x0000_@_x0000_@_x0000_@_x0000_@_x0000_@_x0000_@_x0000_@_x0000_@_x0000_@_x0000_@_x0000_@_x0000_@_x0000_@_x0000_@_x0000_@"/>
      <sheetName val="?@?@?@?@?@?@?@?@?@?@?@?@?@?@?@?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Cham cong 07-&gt;12"/>
      <sheetName val="Cham cong TH 1-&gt;6"/>
      <sheetName val="T Hop luong"/>
      <sheetName val="Input"/>
      <sheetName val=" ?s_x0000__x0004__x0000_?s_x0000_"/>
      <sheetName val=" ??_x0000__x0004__x0000_??_x0000_"/>
      <sheetName val="dongia?????????? ?㢠ś?_x0004_??????㋄ś?"/>
      <sheetName val="dongia? 㢠ś_x0004_?㋄ś"/>
      <sheetName val="????????? ??s?_x0004_???????s????????"/>
      <sheetName val="dongia?????????? ??s?_x0004_???????s?"/>
      <sheetName val="dongia? ?s_x0004_??s"/>
      <sheetName val=" ?s?_x0004_??s?"/>
      <sheetName val="_x0000__x0000__x0000__x0000__x0000__x0000__x0000__x0000__x0000_ _x0000_?s_x0000__x0004__x0000__x0000__x0000__x0000__x0000__x0000_?s_x0000__x0000__x0000__x0000__x0000__x0000__x0000__x0000_"/>
      <sheetName val="_x0000__x0000__x0000__x0000__x0000__x0000__x0000__x0000__x0000_ _x0000_??_x0000__x0004__x0000__x0000__x0000__x0000__x0000__x0000_??_x0000__x0000__x0000__x0000__x0000__x0000__x0000__x0000_"/>
      <sheetName val="dongia_x0000__x0000__x0000__x0000__x0000__x0000__x0000__x0000__x0000__x0000_ _x0000_㢠ś_x0000__x0004__x0000__x0000__x0000__x0000__x0000__x0000_㋄ś_x0000_"/>
      <sheetName val="dongia_x0000__x0000__x0000__x0000__x0000__x0000__x0000__x0000__x0000__x0000_ _x0000_?s_x0000__x0004__x0000__x0000__x0000__x0000__x0000__x0000_?s_x0000_"/>
      <sheetName val="dongia_x0000_ 㢠ś_x0004__x0000_㋄ś"/>
      <sheetName val="dongia_x0000_ ?s_x0004__x0000_?s"/>
      <sheetName val="ch DG"/>
      <sheetName val="d_"/>
      <sheetName val="dongia___________x0009__㢠ś__x0004_______㋄ś_"/>
      <sheetName val="dongia__x0009_㢠ś__x0004__㋄ś_"/>
      <sheetName val="dongia__x0009_㢠ś_x0004__㋄ś"/>
      <sheetName val="phan tich DG__㠨Ȣ__x0004_______杀Ȣ_____"/>
      <sheetName val="__________x0009___s__x0004________s________"/>
      <sheetName val="dongia___________x0009___s__x0004________s_"/>
      <sheetName val="dongia__x0009__s__x0004___s_"/>
      <sheetName val="dongia__x0009__s_x0004___s"/>
      <sheetName val="ch DG______x0004_____________________"/>
      <sheetName val="dongia_ 㢠ś__x0004__㋄ś_"/>
      <sheetName val="phan tich DG______x0004______________"/>
      <sheetName val="dongia_ _s__x0004___s_"/>
      <sheetName val="_x0009__s__x0004___s_"/>
      <sheetName val="ch DG_____x0004________"/>
      <sheetName val="phan tich DG_____x0004_____"/>
      <sheetName val="@"/>
      <sheetName val="_@_@_@_@_@_@_@_@_@_@_@_@_@_@_@_"/>
      <sheetName val="dongia__________ _㢠ś__x0004_______㋄ś_"/>
      <sheetName val="dongia_ 㢠ś_x0004__㋄ś"/>
      <sheetName val="_________ __s__x0004________s________"/>
      <sheetName val="dongia__________ __s__x0004________s_"/>
      <sheetName val="dongia_ _s_x0004___s"/>
      <sheetName val=" _s__x0004___s_"/>
      <sheetName val=" _s"/>
      <sheetName val=" __"/>
      <sheetName val="BTH phi"/>
      <sheetName val="BLT phi"/>
      <sheetName val="phi,le phi"/>
      <sheetName val="Bien Lai TON"/>
      <sheetName val="BCQT "/>
      <sheetName val="Giay di duong"/>
      <sheetName val="BC QT cua tung ap"/>
      <sheetName val="GIAO CHI TIEU THU QUY 07"/>
      <sheetName val="BANG TONG HOP GIAY NOP TIEN"/>
      <sheetName val="_x0009_?s"/>
      <sheetName val="tuong"/>
      <sheetName val="Hu?ng d?n"/>
      <sheetName val="Ví d? hàm Vlookup"/>
      <sheetName val="[DT-TN.xlsMCT"/>
      <sheetName val="Sheet9"/>
      <sheetName val="dongia_x0000__x0000__x0000__x0000__x0000__x0000__x0002__x0000__x0000__x0000__x0009__x0000_?s_x0000__x0004__x0000__x0000__x0000__x0000__x0000__x0000_?s_x0000_"/>
      <sheetName val="phaɮ tich DG??㠨Ȣ?_x0004_??????杀Ȣ?????"/>
      <sheetName val="dongia??????_x0002_???_x0009_??s?_x0004_???????s?"/>
      <sheetName val="pha? tich DG?????_x0004_?????????????"/>
      <sheetName val="dongia?_x0002_?_x0009_?s?_x0004_??s?"/>
      <sheetName val="ch DG???_x0004_???????"/>
      <sheetName val="donööö"/>
      <sheetName val="@?@?@?@?@?@?@?@?@?@?@?@?@?@?@?@"/>
      <sheetName val="_x0009__s"/>
      <sheetName val="Hu_ng d_n"/>
      <sheetName val="Ví d_ hàm Vlookup"/>
      <sheetName val="phaɮ tich DG__㠨Ȣ__x0004_______杀Ȣ_____"/>
      <sheetName val="dongia_______x0002_____x0009___s__x0004________s_"/>
      <sheetName val="dongia__x0002___x0009__s__x0004___s_"/>
      <sheetName val="pha_ tich DG______x0004______________"/>
      <sheetName val="ch DG__"/>
      <sheetName val="ch DG____x0004________"/>
      <sheetName val="G_x0016_L"/>
      <sheetName val="dongia_x0000_̃̃̃̃̃̃̃̃̃̃̃̃̃̃̃̃̃̃̃̃̃̃̃̃"/>
      <sheetName val="tong ho`"/>
      <sheetName val="ctTBA"/>
      <sheetName val="Book 1 Summary"/>
      <sheetName val="XXXPXXX0"/>
      <sheetName val="[DT-TN.xls_Cham cong TH 1-&gt;6"/>
      <sheetName val="@_@_@_@_@_@_@_@_@_@_@_@_@_@_@_@"/>
      <sheetName val="@?@?@?@?@?@?@?@?@?@?@?@?@?@?@?"/>
      <sheetName val="dongia?̃̃̃̃̃̃̃̃̃̃̃̃̃̃̃̃̃̃̃̃̃̃̃̃"/>
      <sheetName val="dongia___________x0009__?s__x0004_______?s_"/>
      <sheetName val="dongia__x0009_?s__x0004__?s_"/>
      <sheetName val="dongia__x0009_?s_x0004__?s"/>
      <sheetName val="phan tich DG__??__x0004_______??_____"/>
      <sheetName val="dongia_ ?s__x0004__?s_"/>
      <sheetName val="dongia_ ?s_x0004__?s"/>
      <sheetName val="~~~~~~~~~~~~~~~~~~~~~~~~~~~~~~~"/>
      <sheetName val="_DT-TN.xls_Cham cong TH 1-&gt;6"/>
      <sheetName val="@_@_@_@_@_@_@_@_@_@_@_@_@_@_@_"/>
      <sheetName val="tong_hop"/>
      <sheetName val="phan_tich_DG"/>
      <sheetName val="gia_vat_lieu"/>
      <sheetName val="gia_xe_may"/>
      <sheetName val="gia_nhan_cong"/>
      <sheetName val="TC_"/>
      <sheetName val="TC__(2)"/>
      <sheetName val="PL_KS"/>
      <sheetName val="thi_sat"/>
      <sheetName val="den_bu"/>
      <sheetName val="Du_toan_(2)"/>
      <sheetName val="Du_toan"/>
      <sheetName val="Phan_tich_vat_tu"/>
      <sheetName val="Tong_hop_vat_tu"/>
      <sheetName val="Gia_tri_vat_tu"/>
      <sheetName val="Chenh_lech_vat_tu"/>
      <sheetName val="Du_thau"/>
      <sheetName val="Don_gia_chi_tiet"/>
      <sheetName val="Tu_van_Thiet_ke"/>
      <sheetName val="Tien_do_thi_cong"/>
      <sheetName val="Bia_du_toan"/>
      <sheetName val="Tro_giup"/>
      <sheetName val="dongia_㢠ś㋄ś"/>
      <sheetName val="phan_tich_DG㠨Ȣ杀Ȣ咄Ȣ"/>
      <sheetName val="GT_TT_(2)"/>
      <sheetName val="KLTC_giai_doan"/>
      <sheetName val="KL_(2)"/>
      <sheetName val="KLtt_lan3"/>
      <sheetName val="GTT2_lan3_tt"/>
      <sheetName val="GTT2_lan_4_dc_"/>
      <sheetName val="chenh_lech_gia"/>
      <sheetName val="KL_bao_con_lai"/>
      <sheetName val="GTT2_lan_4_tt"/>
      <sheetName val="Tai_khoan"/>
      <sheetName val="CT_doanh_thu_2005"/>
      <sheetName val="Dthu_2006_sua"/>
      <sheetName val="Doanh_thu_gia_thanh"/>
      <sheetName val="6_thang_2006"/>
      <sheetName val="Bao_cao_thue_(2)"/>
      <sheetName val="Tong_hop_CP_T10"/>
      <sheetName val="Bao_cao_thue"/>
      <sheetName val="Thue_cong_trinh"/>
      <sheetName val="Gia_thanh"/>
      <sheetName val="Pke_toan"/>
      <sheetName val="Gia_thanh_cong_trinh_-_Hoa"/>
      <sheetName val="Ke_toan_thuc_hien_cong_trinh"/>
      <sheetName val="Du_kien_DT_9_thang_de_nop"/>
      <sheetName val="TK_NO_111"/>
      <sheetName val="TK_NO_112"/>
      <sheetName val="TK_1418"/>
      <sheetName val="TK_331"/>
      <sheetName val="TK_1412"/>
      <sheetName val="BCAO_SDCT"/>
      <sheetName val="TK_142"/>
      <sheetName val="TK_242"/>
      <sheetName val="TK_CO_112"/>
      <sheetName val="TK_153"/>
      <sheetName val="CT_154"/>
      <sheetName val="TK_CO_111"/>
      <sheetName val="?????????_x0009_????_x0004_????????????????"/>
      <sheetName val="dongia 㢠ś㋄ś"/>
      <sheetName val="KLt lan3"/>
      <sheetName val="GIAVNX"/>
      <sheetName val="RE"/>
      <sheetName val=" ?s"/>
      <sheetName val="dongia_x0000__x0002__x0000_ ?s_x0000__x0004__x0000_?s_x0000_"/>
      <sheetName val="dongia??????_x0002_??? ??s?_x0004_???????s?"/>
      <sheetName val="dongia?_x0002_? ?s?_x0004_??s?"/>
      <sheetName val="dongia_______x0002____ __s__x0004________s_"/>
      <sheetName val="dongia__x0002__ _s__x0004___s_"/>
      <sheetName val="dongia? ???_x0004_????"/>
      <sheetName val="Ke toan thuk hien cong trinh"/>
      <sheetName val="????????? ????_x0004_????????????????"/>
      <sheetName val=" ???_x0004_????"/>
      <sheetName val="Tai_x0000_khoan"/>
      <sheetName val="Page_3"/>
      <sheetName val=" ?s?s"/>
      <sheetName val="dongia ?s?s"/>
      <sheetName val="#REF!"/>
      <sheetName val="BCTC"/>
      <sheetName val="_DT-TN.xlsMCT"/>
      <sheetName val="Hý?ng d?n"/>
      <sheetName val="dongia??????????_x0009_????_x0004_?????????"/>
      <sheetName val="dongia?_x0009_???_x0004_????"/>
      <sheetName val="dongia_x0000__x0009_??_x0000__x0004__x0000_??_x0000_"/>
      <sheetName val="dongia?_x0009_??_x0004_???"/>
      <sheetName val="dongia ????"/>
      <sheetName val="dongia_????"/>
      <sheetName val="phan_tich_DG??????"/>
      <sheetName val="Hý_ng d_n"/>
      <sheetName val="__________x0009______x0004_________________"/>
      <sheetName val="dongia___________x0009______x0004__________"/>
      <sheetName val="dongia__x0009_____x0004_____"/>
      <sheetName val="Loading"/>
      <sheetName val="Check C"/>
      <sheetName val="Tra_bang"/>
      <sheetName val="HESO"/>
      <sheetName val="Gia"/>
      <sheetName val="dtct cau"/>
      <sheetName val="pha? tich DG__??__x0004_______??_____"/>
      <sheetName val="phan tich DG?㠨Ȣ?_x0004_?杀Ȣ?咄Ȣ?"/>
      <sheetName val="phan tich DG?㠨Ȣ?_x0004_?杀Ȣ?"/>
      <sheetName val="dongia 㢠ś?_x0004_?㋄ś?"/>
      <sheetName val="phan tich DG_㠨Ȣ__x0004__杀Ȣ_咄Ȣ_"/>
      <sheetName val="phan tich DG_㠨Ȣ__x0004__杀Ȣ_"/>
      <sheetName val="dongia 㢠ś__x0004__㋄ś_"/>
      <sheetName val="dongia_̃̃̃̃̃̃̃̃̃̃̃̃̃̃̃̃̃̃̃̃̃̃̃̃"/>
      <sheetName val="DT-XL"/>
      <sheetName val="Gia "/>
      <sheetName val="٬ongia_x0000__x0000__x0000__x0000__x0000__x0000__x0000__x0000__x0000__x0000__x0009__x0000_㢠ś_x0000__x0004__x0000__x0000__x0000__x0000__x0000__x0000_㋄ś_x0000_"/>
      <sheetName val="Tai?khoan"/>
      <sheetName val="Chenh lech vct tu"/>
      <sheetName val="XF33"/>
      <sheetName val="Nhat ky - socai thang 1"/>
      <sheetName val="CP)TV-CAU"/>
      <sheetName val="TH-Dien"/>
      <sheetName val="PEDESB"/>
      <sheetName val="DT-TN"/>
      <sheetName val="dongia_x0000_ 㢠ś_x0000__x0004__x0000_㏄ś_x0000_"/>
      <sheetName val="IBASE"/>
      <sheetName val="DI-ESTI"/>
      <sheetName val="Thuc thanh"/>
      <sheetName val="Du th!u"/>
      <sheetName val="phan_tich_DG㠨Ȣ杀Ȣ"/>
      <sheetName val="Tai"/>
      <sheetName val="dg-VTu"/>
      <sheetName val="dongia__x0009____x0004____"/>
      <sheetName val="dongia_ ____x0004_____"/>
      <sheetName val="DG "/>
      <sheetName val="_________ _____x0004_________________"/>
      <sheetName val=" ____x0004_____"/>
      <sheetName val="KKKKKKKK"/>
      <sheetName val="BOQ-1"/>
      <sheetName val="dongia_㢠ś㋄ś1"/>
      <sheetName val="_?s?s"/>
      <sheetName val="dongia_?s?s1"/>
      <sheetName val="ch_DG??????"/>
      <sheetName val="Hướng_dẫn"/>
      <sheetName val="gia 6at lieu"/>
      <sheetName val="TC  (2("/>
      <sheetName val="dongia__________ _?s__x0004_______?s_"/>
      <sheetName val="dongia?????????? ????_x0004_?????????"/>
      <sheetName val="dongia? ??_x0004_???"/>
      <sheetName val="dongia__________ _____x0004__________"/>
      <sheetName val="dongia_ ___x0004____"/>
      <sheetName val="٬ongia_x0000__x0000__x0000__x0000__x0000__x0000__x0000__x0000__x0000__x0000_ _x0000_㢠ś_x0000__x0004__x0000__x0000__x0000__x0000__x0000__x0000_㋄ś_x0000_"/>
      <sheetName val=" _s_s"/>
      <sheetName val="dongia _s_s"/>
      <sheetName val="_x0009_???_x0004_????"/>
      <sheetName val="TK NO 1q1"/>
      <sheetName val="000000 0"/>
      <sheetName val="CLVP_TINH"/>
      <sheetName val="dongia_?s?s"/>
      <sheetName val="聰han tich DG_x0000__x0000_㠨Ȣ_x0000__x0004__x0000__x0000__x0000__x0000__x0000__x0000_杀Ȣ_x0000__x0000__x0000__x0000__x0000_"/>
      <sheetName val="Hướng d麫n"/>
      <sheetName val="Ví dụ hàm Vloïkup"/>
      <sheetName val="dongia_x0000_ ?s_x0002__x0004__x0000_?s_x0000_"/>
      <sheetName val="BCQT`"/>
      <sheetName val="dongia?????????_x0009_?㢠ś?_x0004_??????㋄ś?"/>
      <sheetName val="breakdown"/>
      <sheetName val="phan tich DG?㠨Ȣ헾⽇_x0005__x0000__x0000__x0000__x0000_"/>
      <sheetName val="XL4Dest5"/>
      <sheetName val="TH_x0000_GCT"/>
      <sheetName val="Tong h_x000b_p vat tu"/>
      <sheetName val="_x0009___"/>
      <sheetName val="٬ongia"/>
    </sheetNames>
    <sheetDataSet>
      <sheetData sheetId="0" refreshError="1"/>
      <sheetData sheetId="1" refreshError="1">
        <row r="6">
          <cell r="A6">
            <v>2</v>
          </cell>
          <cell r="B6" t="str">
            <v>VËt liÖu</v>
          </cell>
          <cell r="C6" t="str">
            <v>c¸i</v>
          </cell>
          <cell r="D6">
            <v>15000</v>
          </cell>
        </row>
        <row r="7">
          <cell r="A7" t="str">
            <v>147</v>
          </cell>
          <cell r="B7" t="str">
            <v>DÇu mazót</v>
          </cell>
          <cell r="C7" t="str">
            <v>kg</v>
          </cell>
          <cell r="D7">
            <v>36.576000000000001</v>
          </cell>
          <cell r="E7">
            <v>4300</v>
          </cell>
          <cell r="F7">
            <v>157277</v>
          </cell>
        </row>
        <row r="8">
          <cell r="A8" t="str">
            <v>082</v>
          </cell>
          <cell r="B8" t="str">
            <v>CÊp phèi</v>
          </cell>
          <cell r="C8" t="str">
            <v>m3</v>
          </cell>
          <cell r="D8">
            <v>49.334400000000002</v>
          </cell>
          <cell r="E8">
            <v>52581.25</v>
          </cell>
          <cell r="F8">
            <v>986688</v>
          </cell>
        </row>
        <row r="9">
          <cell r="A9" t="str">
            <v>049</v>
          </cell>
          <cell r="B9" t="str">
            <v>Bª t«ng nhùa h¹t mÞn</v>
          </cell>
          <cell r="C9" t="str">
            <v>TÊn</v>
          </cell>
          <cell r="D9">
            <v>34.50564</v>
          </cell>
          <cell r="E9">
            <v>918577</v>
          </cell>
        </row>
        <row r="10">
          <cell r="A10" t="str">
            <v>050</v>
          </cell>
          <cell r="B10" t="str">
            <v>Bª t«ng nhùa h¹t th«</v>
          </cell>
          <cell r="C10" t="str">
            <v>TÊn</v>
          </cell>
          <cell r="D10">
            <v>104762</v>
          </cell>
          <cell r="E10">
            <v>887074</v>
          </cell>
        </row>
        <row r="11">
          <cell r="A11" t="str">
            <v>367</v>
          </cell>
          <cell r="B11" t="str">
            <v>TÊm bª t«ng 20x20</v>
          </cell>
          <cell r="C11" t="str">
            <v>m</v>
          </cell>
          <cell r="D11">
            <v>73.8</v>
          </cell>
          <cell r="E11">
            <v>23000</v>
          </cell>
          <cell r="F11">
            <v>1697400</v>
          </cell>
        </row>
        <row r="12">
          <cell r="A12" t="str">
            <v>337</v>
          </cell>
          <cell r="B12" t="str">
            <v>ThÐp trßn</v>
          </cell>
          <cell r="C12" t="str">
            <v>kg</v>
          </cell>
          <cell r="D12">
            <v>377.34899999999999</v>
          </cell>
          <cell r="E12">
            <v>4100</v>
          </cell>
          <cell r="F12">
            <v>1547131</v>
          </cell>
        </row>
        <row r="13">
          <cell r="A13" t="str">
            <v>331</v>
          </cell>
          <cell r="B13" t="str">
            <v>ThÐp h×nh</v>
          </cell>
          <cell r="C13" t="str">
            <v>kg</v>
          </cell>
          <cell r="D13">
            <v>560.2704</v>
          </cell>
          <cell r="E13">
            <v>4014</v>
          </cell>
          <cell r="F13">
            <v>2248925</v>
          </cell>
        </row>
        <row r="14">
          <cell r="A14" t="str">
            <v>442</v>
          </cell>
          <cell r="B14" t="str">
            <v>§Êt ®Ìn</v>
          </cell>
          <cell r="C14" t="str">
            <v>kg</v>
          </cell>
          <cell r="D14">
            <v>24.94858</v>
          </cell>
          <cell r="E14">
            <v>7500</v>
          </cell>
          <cell r="F14">
            <v>187114</v>
          </cell>
        </row>
        <row r="15">
          <cell r="A15" t="str">
            <v>400</v>
          </cell>
          <cell r="B15" t="str">
            <v>¤ xy</v>
          </cell>
          <cell r="C15" t="str">
            <v>chai</v>
          </cell>
          <cell r="D15">
            <v>6.2348800000000004</v>
          </cell>
          <cell r="E15">
            <v>25000</v>
          </cell>
          <cell r="F15">
            <v>155872</v>
          </cell>
        </row>
        <row r="16">
          <cell r="A16" t="str">
            <v>348</v>
          </cell>
          <cell r="B16" t="str">
            <v>ThÐp ®Öm</v>
          </cell>
          <cell r="C16" t="str">
            <v>kg</v>
          </cell>
          <cell r="D16">
            <v>75.400000000000006</v>
          </cell>
          <cell r="E16">
            <v>5000</v>
          </cell>
          <cell r="F16">
            <v>377000</v>
          </cell>
        </row>
        <row r="17">
          <cell r="A17" t="str">
            <v>026</v>
          </cell>
          <cell r="B17" t="str">
            <v>Bu l«ng M18x20</v>
          </cell>
          <cell r="C17" t="str">
            <v>c¸i</v>
          </cell>
          <cell r="D17">
            <v>174</v>
          </cell>
          <cell r="E17">
            <v>2897</v>
          </cell>
          <cell r="F17">
            <v>504078</v>
          </cell>
        </row>
        <row r="18">
          <cell r="A18" t="str">
            <v>341</v>
          </cell>
          <cell r="B18" t="str">
            <v>ThÐp trßn D &gt; 18mm</v>
          </cell>
          <cell r="C18" t="str">
            <v>kg</v>
          </cell>
          <cell r="D18">
            <v>2780.52</v>
          </cell>
          <cell r="E18">
            <v>3971.43</v>
          </cell>
          <cell r="F18">
            <v>10515927</v>
          </cell>
        </row>
        <row r="19">
          <cell r="A19" t="str">
            <v>388</v>
          </cell>
          <cell r="B19" t="str">
            <v>V÷a bª t«ng</v>
          </cell>
          <cell r="C19" t="str">
            <v>m3</v>
          </cell>
          <cell r="D19">
            <v>473.23360000000002</v>
          </cell>
        </row>
        <row r="20">
          <cell r="A20" t="str">
            <v>443</v>
          </cell>
          <cell r="B20" t="str">
            <v>§Êt ®á</v>
          </cell>
          <cell r="C20" t="str">
            <v>m3</v>
          </cell>
          <cell r="D20">
            <v>26.39744</v>
          </cell>
          <cell r="E20">
            <v>52581.25</v>
          </cell>
          <cell r="F20">
            <v>527949</v>
          </cell>
        </row>
        <row r="21">
          <cell r="A21" t="str">
            <v>427</v>
          </cell>
          <cell r="B21" t="str">
            <v>§¸ d¨m 0,5x1</v>
          </cell>
          <cell r="C21" t="str">
            <v>m3</v>
          </cell>
          <cell r="D21">
            <v>9.8604800000000008</v>
          </cell>
          <cell r="E21">
            <v>123207.61</v>
          </cell>
          <cell r="F21">
            <v>788838</v>
          </cell>
        </row>
        <row r="22">
          <cell r="A22" t="str">
            <v>430</v>
          </cell>
          <cell r="B22" t="str">
            <v>§¸ d¨m 4x6 t/c</v>
          </cell>
          <cell r="C22" t="str">
            <v>m3</v>
          </cell>
          <cell r="D22">
            <v>69.36</v>
          </cell>
          <cell r="E22">
            <v>94327.61</v>
          </cell>
          <cell r="F22">
            <v>4161600</v>
          </cell>
        </row>
        <row r="23">
          <cell r="A23" t="str">
            <v>426</v>
          </cell>
          <cell r="B23" t="str">
            <v>§¸ d¨m 4x6 t/h</v>
          </cell>
          <cell r="C23" t="str">
            <v>m3</v>
          </cell>
          <cell r="D23">
            <v>7.4755500000000001</v>
          </cell>
          <cell r="E23">
            <v>79089.509999999995</v>
          </cell>
          <cell r="F23">
            <v>448533</v>
          </cell>
        </row>
        <row r="24">
          <cell r="A24" t="str">
            <v>434</v>
          </cell>
          <cell r="B24" t="str">
            <v>§¸ héc</v>
          </cell>
          <cell r="C24" t="str">
            <v>m3</v>
          </cell>
          <cell r="D24">
            <v>178.11600000000001</v>
          </cell>
          <cell r="E24">
            <v>75923.8</v>
          </cell>
          <cell r="F24">
            <v>8096263</v>
          </cell>
        </row>
        <row r="25">
          <cell r="A25" t="str">
            <v>163</v>
          </cell>
          <cell r="B25" t="str">
            <v>GiÊy dÇu</v>
          </cell>
          <cell r="C25" t="str">
            <v>m2</v>
          </cell>
          <cell r="D25">
            <v>287.53919999999999</v>
          </cell>
          <cell r="E25">
            <v>15000</v>
          </cell>
          <cell r="F25">
            <v>4313088</v>
          </cell>
        </row>
        <row r="26">
          <cell r="A26" t="str">
            <v>002</v>
          </cell>
          <cell r="B26" t="str">
            <v>Bao t¶i</v>
          </cell>
          <cell r="C26" t="str">
            <v>m2</v>
          </cell>
          <cell r="D26">
            <v>157.7664</v>
          </cell>
          <cell r="E26">
            <v>3800</v>
          </cell>
          <cell r="F26">
            <v>599512</v>
          </cell>
        </row>
        <row r="27">
          <cell r="A27" t="str">
            <v>343</v>
          </cell>
          <cell r="B27" t="str">
            <v>ThÐp trßn D&lt;= 18mm</v>
          </cell>
          <cell r="C27" t="str">
            <v>kg</v>
          </cell>
          <cell r="D27">
            <v>32321.0052</v>
          </cell>
          <cell r="E27">
            <v>3971.43</v>
          </cell>
          <cell r="F27">
            <v>122981425</v>
          </cell>
        </row>
        <row r="28">
          <cell r="A28" t="str">
            <v>8002</v>
          </cell>
          <cell r="B28" t="str">
            <v>ThÐp trßn D= 10mm A2</v>
          </cell>
          <cell r="C28" t="str">
            <v>kg</v>
          </cell>
          <cell r="D28">
            <v>1900</v>
          </cell>
          <cell r="E28">
            <v>4447.62</v>
          </cell>
        </row>
        <row r="29">
          <cell r="A29" t="str">
            <v>8000</v>
          </cell>
          <cell r="B29" t="str">
            <v>ThÐp trßn D&lt;= 12mm A2</v>
          </cell>
          <cell r="C29" t="str">
            <v>kg</v>
          </cell>
          <cell r="D29">
            <v>109524</v>
          </cell>
          <cell r="E29">
            <v>4447.62</v>
          </cell>
        </row>
        <row r="30">
          <cell r="A30" t="str">
            <v>412</v>
          </cell>
          <cell r="B30" t="str">
            <v>§inh ®Øa</v>
          </cell>
          <cell r="C30" t="str">
            <v>C¸i</v>
          </cell>
          <cell r="D30">
            <v>1283.63219</v>
          </cell>
          <cell r="E30">
            <v>600</v>
          </cell>
          <cell r="F30">
            <v>770179</v>
          </cell>
        </row>
        <row r="31">
          <cell r="A31" t="str">
            <v>232</v>
          </cell>
          <cell r="B31" t="str">
            <v>Gç v¸n cÇu c«ng t¸c</v>
          </cell>
          <cell r="C31" t="str">
            <v>m3</v>
          </cell>
          <cell r="D31">
            <v>71.614959999999996</v>
          </cell>
          <cell r="E31">
            <v>1454545</v>
          </cell>
          <cell r="F31">
            <v>104167182</v>
          </cell>
        </row>
        <row r="32">
          <cell r="A32" t="str">
            <v>282</v>
          </cell>
          <cell r="B32" t="str">
            <v>Phô gia dÎo ho¸</v>
          </cell>
          <cell r="C32" t="str">
            <v>kg</v>
          </cell>
          <cell r="D32">
            <v>13083.99057</v>
          </cell>
          <cell r="E32">
            <v>673</v>
          </cell>
          <cell r="F32">
            <v>8805526</v>
          </cell>
        </row>
        <row r="33">
          <cell r="A33" t="str">
            <v>0414</v>
          </cell>
          <cell r="B33" t="str">
            <v>èng bª t«ng ly t©m D1200mm (èng dµi 2m)</v>
          </cell>
          <cell r="C33" t="str">
            <v>m</v>
          </cell>
          <cell r="D33">
            <v>6740.6149999999998</v>
          </cell>
          <cell r="E33">
            <v>647619.05000000005</v>
          </cell>
        </row>
        <row r="34">
          <cell r="A34" t="str">
            <v>0412</v>
          </cell>
          <cell r="B34" t="str">
            <v>èng bª t«ng ly t©m D1000mm (èng dµi 2m)</v>
          </cell>
          <cell r="C34" t="str">
            <v>m</v>
          </cell>
          <cell r="D34">
            <v>1555.9949999999999</v>
          </cell>
          <cell r="E34">
            <v>461904.76</v>
          </cell>
          <cell r="F34">
            <v>12557733</v>
          </cell>
        </row>
        <row r="35">
          <cell r="A35" t="str">
            <v>127</v>
          </cell>
          <cell r="B35" t="str">
            <v>D©y buéc</v>
          </cell>
          <cell r="C35" t="str">
            <v>kg</v>
          </cell>
          <cell r="D35">
            <v>50.790900000000001</v>
          </cell>
          <cell r="E35">
            <v>5500</v>
          </cell>
          <cell r="F35">
            <v>279350</v>
          </cell>
        </row>
        <row r="36">
          <cell r="A36" t="str">
            <v>214</v>
          </cell>
          <cell r="B36" t="str">
            <v>G¹ch x©y (6,5x10,5x22)</v>
          </cell>
          <cell r="C36" t="str">
            <v>viªn</v>
          </cell>
          <cell r="D36">
            <v>495.11</v>
          </cell>
          <cell r="E36">
            <v>485.71</v>
          </cell>
          <cell r="F36">
            <v>225275</v>
          </cell>
        </row>
        <row r="37">
          <cell r="A37" t="str">
            <v>0410</v>
          </cell>
          <cell r="B37" t="str">
            <v>èng bª t«ng ly t©m D800mm (èng dµi 2m)</v>
          </cell>
          <cell r="C37" t="str">
            <v>m</v>
          </cell>
          <cell r="D37">
            <v>458.78</v>
          </cell>
          <cell r="E37">
            <v>357142.86</v>
          </cell>
        </row>
        <row r="38">
          <cell r="A38" t="str">
            <v>078</v>
          </cell>
          <cell r="B38" t="str">
            <v>C¸t mÞn ML 1,5 - 2,0</v>
          </cell>
          <cell r="C38" t="str">
            <v>m3</v>
          </cell>
          <cell r="D38">
            <v>64.351879999999994</v>
          </cell>
          <cell r="E38">
            <v>79716.009999999995</v>
          </cell>
          <cell r="F38">
            <v>3159098</v>
          </cell>
        </row>
        <row r="39">
          <cell r="A39" t="str">
            <v>220</v>
          </cell>
          <cell r="B39" t="str">
            <v>Gç chÌn khi l¾p cÊu kiÖn</v>
          </cell>
          <cell r="C39" t="str">
            <v>m3</v>
          </cell>
          <cell r="D39">
            <v>29.02</v>
          </cell>
          <cell r="E39">
            <v>1454545</v>
          </cell>
          <cell r="F39">
            <v>42210896</v>
          </cell>
        </row>
        <row r="40">
          <cell r="A40" t="str">
            <v>286</v>
          </cell>
          <cell r="B40" t="str">
            <v>Que hµn</v>
          </cell>
          <cell r="C40" t="str">
            <v>kg</v>
          </cell>
          <cell r="D40">
            <v>4426.36114</v>
          </cell>
          <cell r="E40">
            <v>8500</v>
          </cell>
          <cell r="F40">
            <v>37624070</v>
          </cell>
        </row>
        <row r="41">
          <cell r="A41" t="str">
            <v>313</v>
          </cell>
          <cell r="B41" t="str">
            <v>S¾t ®Öm</v>
          </cell>
          <cell r="C41" t="str">
            <v>kg</v>
          </cell>
          <cell r="D41">
            <v>2902</v>
          </cell>
          <cell r="E41">
            <v>5000</v>
          </cell>
          <cell r="F41">
            <v>14510000</v>
          </cell>
        </row>
        <row r="42">
          <cell r="A42" t="str">
            <v>385</v>
          </cell>
          <cell r="B42" t="str">
            <v>V÷a</v>
          </cell>
          <cell r="C42" t="str">
            <v>m3</v>
          </cell>
          <cell r="D42">
            <v>0.51382000000000005</v>
          </cell>
        </row>
        <row r="43">
          <cell r="A43" t="str">
            <v>234</v>
          </cell>
          <cell r="B43" t="str">
            <v>Gç v¸n khu«n (c¶ nÑp)</v>
          </cell>
          <cell r="C43" t="str">
            <v>m3</v>
          </cell>
          <cell r="D43">
            <v>40.070059999999998</v>
          </cell>
          <cell r="E43">
            <v>1454545</v>
          </cell>
          <cell r="F43">
            <v>58283705</v>
          </cell>
        </row>
        <row r="44">
          <cell r="A44" t="str">
            <v>136</v>
          </cell>
          <cell r="B44" t="str">
            <v>D©y thÐp</v>
          </cell>
          <cell r="C44" t="str">
            <v>kg</v>
          </cell>
          <cell r="D44">
            <v>7438.5787399999999</v>
          </cell>
          <cell r="E44">
            <v>5455</v>
          </cell>
          <cell r="F44">
            <v>40577447</v>
          </cell>
        </row>
        <row r="45">
          <cell r="A45" t="str">
            <v>344</v>
          </cell>
          <cell r="B45" t="str">
            <v>ThÐp trßn D&lt;=10mm</v>
          </cell>
          <cell r="C45" t="str">
            <v>kg</v>
          </cell>
          <cell r="D45">
            <v>325952.06205000001</v>
          </cell>
          <cell r="E45">
            <v>4100</v>
          </cell>
          <cell r="F45">
            <v>1336403454</v>
          </cell>
        </row>
        <row r="46">
          <cell r="A46" t="str">
            <v>0408</v>
          </cell>
          <cell r="B46" t="str">
            <v>èng bª t«ng ly t©m D600mm (èng dµi 2m)</v>
          </cell>
          <cell r="C46" t="str">
            <v>m</v>
          </cell>
          <cell r="D46">
            <v>24.36</v>
          </cell>
          <cell r="E46">
            <v>180952.38</v>
          </cell>
        </row>
        <row r="47">
          <cell r="A47" t="str">
            <v>079</v>
          </cell>
          <cell r="B47" t="str">
            <v>C¸t nÒn</v>
          </cell>
          <cell r="C47" t="str">
            <v>m3</v>
          </cell>
          <cell r="D47">
            <v>435.57659999999998</v>
          </cell>
          <cell r="E47">
            <v>40668.39</v>
          </cell>
          <cell r="F47">
            <v>7523279</v>
          </cell>
        </row>
        <row r="48">
          <cell r="A48" t="str">
            <v>126</v>
          </cell>
          <cell r="B48" t="str">
            <v>D©y</v>
          </cell>
          <cell r="C48" t="str">
            <v>kg</v>
          </cell>
          <cell r="D48">
            <v>620.90231000000006</v>
          </cell>
          <cell r="E48">
            <v>5500</v>
          </cell>
          <cell r="F48">
            <v>3414963</v>
          </cell>
        </row>
        <row r="49">
          <cell r="A49" t="str">
            <v>231</v>
          </cell>
          <cell r="B49" t="str">
            <v>Gç v¸n</v>
          </cell>
          <cell r="C49" t="str">
            <v>m3</v>
          </cell>
          <cell r="D49">
            <v>14.951700000000001</v>
          </cell>
          <cell r="E49">
            <v>1454545</v>
          </cell>
          <cell r="F49">
            <v>21747920</v>
          </cell>
        </row>
        <row r="50">
          <cell r="A50" t="str">
            <v>071</v>
          </cell>
          <cell r="B50" t="str">
            <v>C©y chèng</v>
          </cell>
          <cell r="C50" t="str">
            <v>c©y</v>
          </cell>
          <cell r="D50">
            <v>2358.3970300000001</v>
          </cell>
          <cell r="E50">
            <v>17142.86</v>
          </cell>
          <cell r="F50">
            <v>23583970</v>
          </cell>
        </row>
        <row r="51">
          <cell r="A51" t="str">
            <v>100</v>
          </cell>
          <cell r="B51" t="str">
            <v>Cäc tre</v>
          </cell>
          <cell r="C51" t="str">
            <v>m</v>
          </cell>
          <cell r="D51">
            <v>138712.21875</v>
          </cell>
          <cell r="E51">
            <v>1136</v>
          </cell>
          <cell r="F51">
            <v>157577080</v>
          </cell>
        </row>
        <row r="52">
          <cell r="A52" t="str">
            <v>141</v>
          </cell>
          <cell r="B52" t="str">
            <v>D©y thõng</v>
          </cell>
          <cell r="C52" t="str">
            <v>m</v>
          </cell>
          <cell r="D52">
            <v>6562.5420000000004</v>
          </cell>
          <cell r="E52">
            <v>1121</v>
          </cell>
          <cell r="F52">
            <v>7356610</v>
          </cell>
        </row>
        <row r="53">
          <cell r="A53" t="str">
            <v>272</v>
          </cell>
          <cell r="B53" t="str">
            <v>Nhùa bitum sè 4</v>
          </cell>
          <cell r="C53" t="str">
            <v>kg</v>
          </cell>
          <cell r="D53">
            <v>5889.5495199999996</v>
          </cell>
          <cell r="E53">
            <v>2747</v>
          </cell>
          <cell r="F53">
            <v>13545964</v>
          </cell>
        </row>
        <row r="54">
          <cell r="A54" t="str">
            <v>428</v>
          </cell>
          <cell r="B54" t="str">
            <v>§¸ d¨m 1x2</v>
          </cell>
          <cell r="C54" t="str">
            <v>m3</v>
          </cell>
          <cell r="D54">
            <v>5234.9716600000002</v>
          </cell>
          <cell r="E54">
            <v>107017.13</v>
          </cell>
          <cell r="F54">
            <v>385482373</v>
          </cell>
        </row>
        <row r="55">
          <cell r="A55" t="str">
            <v>119</v>
          </cell>
          <cell r="B55" t="str">
            <v>Cñi</v>
          </cell>
          <cell r="C55" t="str">
            <v>kg</v>
          </cell>
          <cell r="D55">
            <v>97185.240720000002</v>
          </cell>
          <cell r="E55">
            <v>400</v>
          </cell>
          <cell r="F55">
            <v>38874096</v>
          </cell>
        </row>
        <row r="56">
          <cell r="A56" t="str">
            <v>067</v>
          </cell>
          <cell r="B56" t="str">
            <v>Bét ®¸</v>
          </cell>
          <cell r="C56" t="str">
            <v>kg</v>
          </cell>
          <cell r="D56">
            <v>46573.931519999998</v>
          </cell>
          <cell r="E56">
            <v>266.66666666666663</v>
          </cell>
          <cell r="F56">
            <v>8476456</v>
          </cell>
        </row>
        <row r="57">
          <cell r="A57" t="str">
            <v>271</v>
          </cell>
          <cell r="B57" t="str">
            <v>Nhùa bitum</v>
          </cell>
          <cell r="C57" t="str">
            <v>kg</v>
          </cell>
          <cell r="D57">
            <v>80860.92</v>
          </cell>
          <cell r="E57">
            <v>2747</v>
          </cell>
          <cell r="F57">
            <v>185980116</v>
          </cell>
        </row>
        <row r="58">
          <cell r="A58" t="str">
            <v>401</v>
          </cell>
          <cell r="B58" t="str">
            <v>§inh</v>
          </cell>
          <cell r="C58" t="str">
            <v>kg</v>
          </cell>
          <cell r="D58">
            <v>2302.0592499999998</v>
          </cell>
          <cell r="E58">
            <v>5455</v>
          </cell>
          <cell r="F58">
            <v>12557733</v>
          </cell>
        </row>
        <row r="59">
          <cell r="A59" t="str">
            <v>221</v>
          </cell>
          <cell r="B59" t="str">
            <v>Gç chèng</v>
          </cell>
          <cell r="C59" t="str">
            <v>m3</v>
          </cell>
          <cell r="D59">
            <v>62.123640000000002</v>
          </cell>
          <cell r="E59">
            <v>1454545</v>
          </cell>
          <cell r="F59">
            <v>90361630</v>
          </cell>
        </row>
        <row r="60">
          <cell r="A60" t="str">
            <v>239</v>
          </cell>
          <cell r="B60" t="str">
            <v>Gç ®µ nÑp</v>
          </cell>
          <cell r="C60" t="str">
            <v>m3</v>
          </cell>
          <cell r="D60">
            <v>16.925940000000001</v>
          </cell>
          <cell r="E60">
            <v>1454545</v>
          </cell>
          <cell r="F60">
            <v>24619541</v>
          </cell>
        </row>
        <row r="61">
          <cell r="A61" t="str">
            <v>233</v>
          </cell>
          <cell r="B61" t="str">
            <v>Gç v¸n khu«n</v>
          </cell>
          <cell r="C61" t="str">
            <v>m3</v>
          </cell>
          <cell r="D61">
            <v>114.6778</v>
          </cell>
          <cell r="E61">
            <v>1454545</v>
          </cell>
          <cell r="F61">
            <v>166804021</v>
          </cell>
        </row>
        <row r="62">
          <cell r="A62" t="str">
            <v>275</v>
          </cell>
          <cell r="B62" t="str">
            <v>N­íc</v>
          </cell>
          <cell r="C62" t="str">
            <v>LÝt</v>
          </cell>
          <cell r="D62">
            <v>1213213.2553900001</v>
          </cell>
          <cell r="E62">
            <v>6</v>
          </cell>
          <cell r="F62">
            <v>2426427</v>
          </cell>
        </row>
        <row r="63">
          <cell r="A63" t="str">
            <v>429</v>
          </cell>
          <cell r="B63" t="str">
            <v>§¸ d¨m 2x4</v>
          </cell>
          <cell r="C63" t="str">
            <v>m3</v>
          </cell>
          <cell r="D63">
            <v>397.76119</v>
          </cell>
          <cell r="E63">
            <v>102899.04</v>
          </cell>
          <cell r="F63">
            <v>27843283</v>
          </cell>
        </row>
        <row r="64">
          <cell r="A64" t="str">
            <v>081</v>
          </cell>
          <cell r="B64" t="str">
            <v>C¸t vµng</v>
          </cell>
          <cell r="C64" t="str">
            <v>m3</v>
          </cell>
          <cell r="D64">
            <v>3098.9452200000001</v>
          </cell>
          <cell r="E64">
            <v>79716.009999999995</v>
          </cell>
          <cell r="F64">
            <v>163398085</v>
          </cell>
        </row>
        <row r="65">
          <cell r="A65" t="str">
            <v>0002</v>
          </cell>
          <cell r="B65" t="str">
            <v>C¸t vµng</v>
          </cell>
          <cell r="C65" t="str">
            <v>m3</v>
          </cell>
          <cell r="D65">
            <v>203.15798000000001</v>
          </cell>
          <cell r="E65">
            <v>79716.009999999995</v>
          </cell>
          <cell r="F65">
            <v>10711911</v>
          </cell>
        </row>
        <row r="66">
          <cell r="A66" t="str">
            <v>390</v>
          </cell>
          <cell r="B66" t="str">
            <v>Xi m¨ng PC30</v>
          </cell>
          <cell r="C66" t="str">
            <v>kg</v>
          </cell>
          <cell r="D66">
            <v>2379864.18872</v>
          </cell>
          <cell r="E66">
            <v>714.29</v>
          </cell>
          <cell r="F66">
            <v>1601648599</v>
          </cell>
        </row>
        <row r="67">
          <cell r="A67" t="str">
            <v>0192</v>
          </cell>
          <cell r="B67" t="str">
            <v>Cñi ®un</v>
          </cell>
          <cell r="C67" t="str">
            <v>kg</v>
          </cell>
          <cell r="D67">
            <v>6936.9691999999995</v>
          </cell>
          <cell r="E67">
            <v>400</v>
          </cell>
          <cell r="F67">
            <v>2774788</v>
          </cell>
        </row>
        <row r="68">
          <cell r="A68" t="str">
            <v>0191</v>
          </cell>
          <cell r="B68" t="str">
            <v>Nhùa bi tum</v>
          </cell>
          <cell r="C68" t="str">
            <v>kg</v>
          </cell>
          <cell r="D68">
            <v>6936.9691999999995</v>
          </cell>
          <cell r="E68">
            <v>2747</v>
          </cell>
          <cell r="F68">
            <v>20810908</v>
          </cell>
        </row>
        <row r="69">
          <cell r="A69" t="str">
            <v>0372</v>
          </cell>
          <cell r="B69" t="str">
            <v>D©y ®ay</v>
          </cell>
          <cell r="C69" t="str">
            <v>kg</v>
          </cell>
          <cell r="D69">
            <v>22048.333999999999</v>
          </cell>
          <cell r="E69">
            <v>2500</v>
          </cell>
          <cell r="F69">
            <v>61760966</v>
          </cell>
        </row>
        <row r="70">
          <cell r="A70" t="str">
            <v>0406</v>
          </cell>
          <cell r="B70" t="str">
            <v>èng bª t«ng ly t©m D400mm (èng dµi 2m)</v>
          </cell>
          <cell r="C70" t="str">
            <v>m</v>
          </cell>
          <cell r="D70">
            <v>645.54</v>
          </cell>
          <cell r="E70">
            <v>104761.9</v>
          </cell>
        </row>
        <row r="71">
          <cell r="A71">
            <v>8001</v>
          </cell>
          <cell r="B71" t="str">
            <v>N¾p ga gang</v>
          </cell>
          <cell r="C71" t="str">
            <v>c¸i</v>
          </cell>
          <cell r="D71">
            <v>150</v>
          </cell>
          <cell r="E71">
            <v>1800000</v>
          </cell>
        </row>
        <row r="72">
          <cell r="A72" t="str">
            <v>6125</v>
          </cell>
          <cell r="B72" t="str">
            <v>Nh©n c«ng 2,5/7</v>
          </cell>
          <cell r="C72" t="str">
            <v>c«ng</v>
          </cell>
          <cell r="D72">
            <v>2.5272000000000001</v>
          </cell>
          <cell r="E72">
            <v>11889</v>
          </cell>
          <cell r="F72">
            <v>30046</v>
          </cell>
        </row>
        <row r="73">
          <cell r="A73" t="str">
            <v>6140</v>
          </cell>
          <cell r="B73" t="str">
            <v>Nh©n c«ng 4/7</v>
          </cell>
          <cell r="C73" t="str">
            <v>c«ng</v>
          </cell>
          <cell r="D73">
            <v>7110.9864900000002</v>
          </cell>
          <cell r="E73">
            <v>13529</v>
          </cell>
          <cell r="F73">
            <v>96204536</v>
          </cell>
        </row>
        <row r="74">
          <cell r="A74" t="str">
            <v>6137</v>
          </cell>
          <cell r="B74" t="str">
            <v>Nh©n c«ng 3,7/7</v>
          </cell>
          <cell r="C74" t="str">
            <v>c«ng</v>
          </cell>
          <cell r="D74">
            <v>1330.2401199999999</v>
          </cell>
          <cell r="E74">
            <v>13194</v>
          </cell>
          <cell r="F74">
            <v>17551188</v>
          </cell>
        </row>
        <row r="75">
          <cell r="A75" t="str">
            <v>6006</v>
          </cell>
          <cell r="B75" t="str">
            <v>Nh©n c«ng bËc 4/7</v>
          </cell>
          <cell r="C75" t="str">
            <v>C«ng</v>
          </cell>
          <cell r="D75">
            <v>41484.468999999997</v>
          </cell>
          <cell r="E75">
            <v>14506</v>
          </cell>
          <cell r="F75">
            <v>601773707</v>
          </cell>
        </row>
        <row r="76">
          <cell r="A76" t="str">
            <v>6135</v>
          </cell>
          <cell r="B76" t="str">
            <v>Nh©n c«ng 3,5/7</v>
          </cell>
          <cell r="C76" t="str">
            <v>c«ng</v>
          </cell>
          <cell r="D76">
            <v>21174.588159999999</v>
          </cell>
          <cell r="E76">
            <v>12971</v>
          </cell>
          <cell r="F76">
            <v>274655583</v>
          </cell>
        </row>
        <row r="77">
          <cell r="A77" t="str">
            <v>6005</v>
          </cell>
          <cell r="B77" t="str">
            <v>Nh©n c«ng bËc 3,5/7</v>
          </cell>
          <cell r="C77" t="str">
            <v>C«ng</v>
          </cell>
          <cell r="D77">
            <v>796.27200000000005</v>
          </cell>
          <cell r="E77">
            <v>13809</v>
          </cell>
          <cell r="F77">
            <v>10995720</v>
          </cell>
        </row>
        <row r="78">
          <cell r="A78" t="str">
            <v>6127</v>
          </cell>
          <cell r="B78" t="str">
            <v>Nh©n c«ng 2,7/7</v>
          </cell>
          <cell r="C78" t="str">
            <v>c«ng</v>
          </cell>
          <cell r="D78">
            <v>28854.020789999999</v>
          </cell>
          <cell r="E78">
            <v>12099</v>
          </cell>
          <cell r="F78">
            <v>349104798</v>
          </cell>
        </row>
        <row r="79">
          <cell r="A79" t="str">
            <v>6130</v>
          </cell>
          <cell r="B79" t="str">
            <v>Nh©n c«ng 3/7</v>
          </cell>
          <cell r="C79" t="str">
            <v>c«ng</v>
          </cell>
          <cell r="D79">
            <v>24441.44425</v>
          </cell>
          <cell r="E79">
            <v>12413</v>
          </cell>
          <cell r="F79">
            <v>303391647</v>
          </cell>
        </row>
        <row r="80">
          <cell r="A80">
            <v>76</v>
          </cell>
          <cell r="B80" t="str">
            <v>M¸y thi c«ng</v>
          </cell>
          <cell r="C80" t="str">
            <v>c¸i</v>
          </cell>
          <cell r="D80">
            <v>50000</v>
          </cell>
        </row>
        <row r="81">
          <cell r="A81" t="str">
            <v>7576</v>
          </cell>
          <cell r="B81" t="str">
            <v>M¸y ®Çm b¸nh lèp 16T</v>
          </cell>
          <cell r="C81" t="str">
            <v>ca</v>
          </cell>
          <cell r="D81">
            <v>4.6080000000000003E-2</v>
          </cell>
          <cell r="E81">
            <v>432053</v>
          </cell>
          <cell r="F81">
            <v>19909</v>
          </cell>
        </row>
        <row r="82">
          <cell r="A82" t="str">
            <v>7544</v>
          </cell>
          <cell r="B82" t="str">
            <v>M¸y lu 10T</v>
          </cell>
          <cell r="C82" t="str">
            <v>ca</v>
          </cell>
          <cell r="D82">
            <v>8.6400000000000005E-2</v>
          </cell>
          <cell r="E82">
            <v>288922</v>
          </cell>
          <cell r="F82">
            <v>24963</v>
          </cell>
        </row>
        <row r="83">
          <cell r="A83" t="str">
            <v>7555</v>
          </cell>
          <cell r="B83" t="str">
            <v>M¸y r¶i 20T/h</v>
          </cell>
          <cell r="C83" t="str">
            <v>ca</v>
          </cell>
          <cell r="D83">
            <v>7.1999999999999995E-2</v>
          </cell>
          <cell r="E83">
            <v>450000</v>
          </cell>
          <cell r="F83">
            <v>32400</v>
          </cell>
        </row>
        <row r="84">
          <cell r="A84" t="str">
            <v>7539</v>
          </cell>
          <cell r="B84" t="str">
            <v>M¸y khoan 4,5kw</v>
          </cell>
          <cell r="C84" t="str">
            <v>ca</v>
          </cell>
          <cell r="D84">
            <v>1.5854999999999999</v>
          </cell>
          <cell r="E84">
            <v>72334</v>
          </cell>
          <cell r="F84">
            <v>114686</v>
          </cell>
        </row>
        <row r="85">
          <cell r="A85" t="str">
            <v>7545</v>
          </cell>
          <cell r="B85" t="str">
            <v>M¸y lu 8,5T</v>
          </cell>
          <cell r="C85" t="str">
            <v>ca</v>
          </cell>
          <cell r="D85">
            <v>9.6975999999999996</v>
          </cell>
          <cell r="E85">
            <v>252823</v>
          </cell>
          <cell r="F85">
            <v>2451776</v>
          </cell>
        </row>
        <row r="86">
          <cell r="A86" t="str">
            <v>7561</v>
          </cell>
          <cell r="B86" t="str">
            <v>M¸y vËn th¨ng 0,8T</v>
          </cell>
          <cell r="C86" t="str">
            <v>ca</v>
          </cell>
          <cell r="D86">
            <v>64.078770000000006</v>
          </cell>
          <cell r="E86">
            <v>54495</v>
          </cell>
          <cell r="F86">
            <v>3491973</v>
          </cell>
        </row>
        <row r="87">
          <cell r="A87" t="str">
            <v>7538</v>
          </cell>
          <cell r="B87" t="str">
            <v>M¸y hµn 23kw</v>
          </cell>
          <cell r="C87" t="str">
            <v>ca</v>
          </cell>
          <cell r="D87">
            <v>634.41282999999999</v>
          </cell>
          <cell r="E87">
            <v>77338</v>
          </cell>
          <cell r="F87">
            <v>49064219</v>
          </cell>
        </row>
        <row r="88">
          <cell r="A88" t="str">
            <v>7506</v>
          </cell>
          <cell r="B88" t="str">
            <v>CÇn cÈu 10T</v>
          </cell>
          <cell r="C88" t="str">
            <v>ca</v>
          </cell>
          <cell r="D88">
            <v>105.922</v>
          </cell>
          <cell r="E88">
            <v>615511</v>
          </cell>
          <cell r="F88">
            <v>65196156</v>
          </cell>
        </row>
        <row r="89">
          <cell r="A89" t="str">
            <v>7559</v>
          </cell>
          <cell r="B89" t="str">
            <v>M¸y trén 80L</v>
          </cell>
          <cell r="C89" t="str">
            <v>ca</v>
          </cell>
          <cell r="D89">
            <v>0.78237000000000001</v>
          </cell>
          <cell r="E89">
            <v>45294</v>
          </cell>
          <cell r="F89">
            <v>35437</v>
          </cell>
        </row>
        <row r="90">
          <cell r="A90" t="str">
            <v>7536</v>
          </cell>
          <cell r="B90" t="str">
            <v>M¸y c¾t uèn</v>
          </cell>
          <cell r="C90" t="str">
            <v>ca</v>
          </cell>
          <cell r="D90">
            <v>140.30824000000001</v>
          </cell>
          <cell r="E90">
            <v>39789</v>
          </cell>
          <cell r="F90">
            <v>5582725</v>
          </cell>
        </row>
        <row r="91">
          <cell r="A91" t="str">
            <v>7573</v>
          </cell>
          <cell r="B91" t="str">
            <v>M¸y ®Çm 25T</v>
          </cell>
          <cell r="C91" t="str">
            <v>ca</v>
          </cell>
          <cell r="D91">
            <v>221.21337</v>
          </cell>
          <cell r="E91">
            <v>580000</v>
          </cell>
          <cell r="F91">
            <v>128303755</v>
          </cell>
        </row>
        <row r="92">
          <cell r="A92" t="str">
            <v>7579</v>
          </cell>
          <cell r="B92" t="str">
            <v>M¸y ®Çm dïi 1,5kw</v>
          </cell>
          <cell r="C92" t="str">
            <v>ca</v>
          </cell>
          <cell r="D92">
            <v>410.88961999999998</v>
          </cell>
          <cell r="E92">
            <v>37456</v>
          </cell>
          <cell r="F92">
            <v>15390282</v>
          </cell>
        </row>
        <row r="93">
          <cell r="A93" t="str">
            <v>7558</v>
          </cell>
          <cell r="B93" t="str">
            <v>M¸y trén 250L</v>
          </cell>
          <cell r="C93" t="str">
            <v>ca</v>
          </cell>
          <cell r="D93">
            <v>641.54966999999999</v>
          </cell>
          <cell r="E93">
            <v>96272</v>
          </cell>
          <cell r="F93">
            <v>61763270</v>
          </cell>
        </row>
        <row r="94">
          <cell r="A94" t="str">
            <v>6805</v>
          </cell>
          <cell r="B94" t="str">
            <v>CÈu b¸nh h¬i 6,0T</v>
          </cell>
          <cell r="C94" t="str">
            <v>ca</v>
          </cell>
          <cell r="D94">
            <v>250.79310000000001</v>
          </cell>
          <cell r="E94">
            <v>357174</v>
          </cell>
        </row>
        <row r="95">
          <cell r="A95" t="str">
            <v>7586</v>
          </cell>
          <cell r="B95" t="str">
            <v>M¸y ñi 110cv</v>
          </cell>
          <cell r="C95" t="str">
            <v>ca</v>
          </cell>
          <cell r="D95">
            <v>145.06644</v>
          </cell>
          <cell r="E95">
            <v>669348</v>
          </cell>
          <cell r="F95">
            <v>97099931</v>
          </cell>
        </row>
        <row r="96">
          <cell r="A96" t="str">
            <v>7616</v>
          </cell>
          <cell r="B96" t="str">
            <v>¤ t« &lt;=5T</v>
          </cell>
          <cell r="C96" t="str">
            <v>ca</v>
          </cell>
          <cell r="D96">
            <v>717.91236000000004</v>
          </cell>
          <cell r="E96">
            <v>309841</v>
          </cell>
          <cell r="F96">
            <v>222438684</v>
          </cell>
        </row>
        <row r="97">
          <cell r="A97" t="str">
            <v>7565</v>
          </cell>
          <cell r="B97" t="str">
            <v>M¸y ®µo &lt;= 0,4m3</v>
          </cell>
          <cell r="C97" t="str">
            <v>ca</v>
          </cell>
          <cell r="D97">
            <v>521.92228</v>
          </cell>
          <cell r="E97">
            <v>393549</v>
          </cell>
          <cell r="F97">
            <v>205401991</v>
          </cell>
        </row>
        <row r="98">
          <cell r="A98" t="str">
            <v>.</v>
          </cell>
          <cell r="B98" t="str">
            <v>VËt liÖu kh¸c</v>
          </cell>
          <cell r="C98" t="str">
            <v>m2</v>
          </cell>
          <cell r="D98">
            <v>3800</v>
          </cell>
          <cell r="E98">
            <v>0</v>
          </cell>
          <cell r="F98">
            <v>50057508</v>
          </cell>
        </row>
        <row r="99">
          <cell r="A99" t="str">
            <v>.</v>
          </cell>
          <cell r="B99" t="str">
            <v>Nh©n c«ng kh¸c</v>
          </cell>
          <cell r="C99" t="str">
            <v>bÇu</v>
          </cell>
          <cell r="D99">
            <v>2000</v>
          </cell>
          <cell r="E99">
            <v>0</v>
          </cell>
          <cell r="F99">
            <v>0</v>
          </cell>
        </row>
        <row r="100">
          <cell r="A100" t="str">
            <v>.</v>
          </cell>
          <cell r="B100" t="str">
            <v>M¸y thi c«ng kh¸c</v>
          </cell>
          <cell r="C100" t="str">
            <v>bé</v>
          </cell>
          <cell r="D100">
            <v>170000</v>
          </cell>
          <cell r="E100">
            <v>0</v>
          </cell>
          <cell r="F100">
            <v>84087</v>
          </cell>
        </row>
        <row r="101">
          <cell r="A101" t="str">
            <v>TT</v>
          </cell>
          <cell r="B101" t="str">
            <v>VËn chuyÓn èng cèng D=400</v>
          </cell>
          <cell r="C101" t="str">
            <v>m</v>
          </cell>
          <cell r="D101">
            <v>636</v>
          </cell>
        </row>
        <row r="102">
          <cell r="A102" t="str">
            <v>TT2</v>
          </cell>
          <cell r="B102" t="str">
            <v>VËn chuyÓn èng cèng D=600</v>
          </cell>
          <cell r="C102" t="str">
            <v>m</v>
          </cell>
          <cell r="D102">
            <v>24</v>
          </cell>
        </row>
        <row r="103">
          <cell r="A103" t="str">
            <v>TT3</v>
          </cell>
          <cell r="B103" t="str">
            <v>VËn chuyÓn vµ l¾p ®Æt tÊm ®an cèng D=600</v>
          </cell>
          <cell r="C103" t="str">
            <v>tÊm</v>
          </cell>
          <cell r="D103">
            <v>24</v>
          </cell>
        </row>
        <row r="104">
          <cell r="A104" t="str">
            <v>a</v>
          </cell>
          <cell r="B104" t="str">
            <v>ChÌn khe cèng</v>
          </cell>
          <cell r="C104" t="str">
            <v>kg</v>
          </cell>
          <cell r="D104">
            <v>381</v>
          </cell>
        </row>
        <row r="105">
          <cell r="A105" t="str">
            <v>b</v>
          </cell>
          <cell r="B105" t="str">
            <v>§óc tÊm ®an mèi nèi</v>
          </cell>
          <cell r="C105" t="str">
            <v>tÊm</v>
          </cell>
          <cell r="D105">
            <v>44</v>
          </cell>
        </row>
        <row r="106">
          <cell r="A106" t="str">
            <v>TT4</v>
          </cell>
          <cell r="B106" t="str">
            <v>VËn chuyÓn mèi nèi</v>
          </cell>
          <cell r="C106" t="str">
            <v>tÊm</v>
          </cell>
          <cell r="D106">
            <v>44</v>
          </cell>
        </row>
        <row r="107">
          <cell r="A107" t="str">
            <v>TT5</v>
          </cell>
          <cell r="B107" t="str">
            <v>VËn chuyÓn èng cèng D800</v>
          </cell>
          <cell r="C107" t="str">
            <v>m</v>
          </cell>
          <cell r="D107">
            <v>452</v>
          </cell>
        </row>
        <row r="108">
          <cell r="A108" t="str">
            <v>TT3</v>
          </cell>
          <cell r="B108" t="str">
            <v>VËn chuyÓn vµ l¾p ®Æt tÊm ®an cèng D=600</v>
          </cell>
          <cell r="C108" t="str">
            <v>tÊm</v>
          </cell>
          <cell r="D108">
            <v>452</v>
          </cell>
        </row>
        <row r="109">
          <cell r="A109" t="str">
            <v>a</v>
          </cell>
          <cell r="B109" t="str">
            <v>ChÌn khe cèng</v>
          </cell>
          <cell r="C109" t="str">
            <v>kg</v>
          </cell>
          <cell r="D109">
            <v>12727</v>
          </cell>
        </row>
        <row r="110">
          <cell r="A110" t="str">
            <v>b</v>
          </cell>
          <cell r="B110" t="str">
            <v>§óc tÊm ®an mèi nèi</v>
          </cell>
          <cell r="C110" t="str">
            <v>tÊm</v>
          </cell>
          <cell r="D110">
            <v>1281</v>
          </cell>
        </row>
        <row r="111">
          <cell r="A111" t="str">
            <v>TT4</v>
          </cell>
          <cell r="B111" t="str">
            <v>VËn chuyÓn mèi nèi</v>
          </cell>
          <cell r="C111" t="str">
            <v>tÊm</v>
          </cell>
          <cell r="D111">
            <v>1281</v>
          </cell>
        </row>
        <row r="112">
          <cell r="A112" t="str">
            <v>TT5</v>
          </cell>
          <cell r="B112" t="str">
            <v>VËn chuyÓn èng cèng D1000</v>
          </cell>
          <cell r="C112" t="str">
            <v>m</v>
          </cell>
          <cell r="D112">
            <v>1502</v>
          </cell>
        </row>
        <row r="113">
          <cell r="A113" t="str">
            <v>TT3</v>
          </cell>
          <cell r="B113" t="str">
            <v>VËn chuyÓn vµ l¾p ®Æt tÊm ®an cèng D=600</v>
          </cell>
          <cell r="C113" t="str">
            <v>tÊm</v>
          </cell>
          <cell r="D113">
            <v>1502</v>
          </cell>
        </row>
        <row r="114">
          <cell r="A114" t="str">
            <v>a</v>
          </cell>
          <cell r="B114" t="str">
            <v>chÌn khe cèng</v>
          </cell>
          <cell r="C114" t="str">
            <v>c¸i</v>
          </cell>
          <cell r="D114">
            <v>2300</v>
          </cell>
        </row>
        <row r="115">
          <cell r="A115" t="str">
            <v>b</v>
          </cell>
          <cell r="B115" t="str">
            <v>§óc tÊm ®an mèi nèi</v>
          </cell>
          <cell r="C115" t="str">
            <v>tÊm</v>
          </cell>
          <cell r="D115">
            <v>4389</v>
          </cell>
        </row>
        <row r="116">
          <cell r="A116" t="str">
            <v>TT4</v>
          </cell>
          <cell r="B116" t="str">
            <v>VËn chuyÓn mèi nèi</v>
          </cell>
          <cell r="C116" t="str">
            <v>tÊm</v>
          </cell>
          <cell r="D116">
            <v>4389</v>
          </cell>
        </row>
        <row r="117">
          <cell r="A117" t="str">
            <v>TT5</v>
          </cell>
          <cell r="B117" t="str">
            <v>VËn chuyÓn èng cèng D1000</v>
          </cell>
          <cell r="C117" t="str">
            <v>m</v>
          </cell>
          <cell r="D117">
            <v>31</v>
          </cell>
        </row>
        <row r="118">
          <cell r="A118" t="str">
            <v>TT3</v>
          </cell>
          <cell r="B118" t="str">
            <v>VËn chuyÓn vµ l¾p ®Æt tÊm ®an cèng D=600</v>
          </cell>
          <cell r="C118" t="str">
            <v>tÊm</v>
          </cell>
          <cell r="D118">
            <v>31</v>
          </cell>
        </row>
        <row r="119">
          <cell r="A119" t="str">
            <v>a</v>
          </cell>
          <cell r="B119" t="str">
            <v>chÌn khe cèng</v>
          </cell>
          <cell r="C119" t="str">
            <v>c¸i</v>
          </cell>
          <cell r="D119">
            <v>2200000</v>
          </cell>
        </row>
        <row r="120">
          <cell r="A120" t="str">
            <v>b</v>
          </cell>
          <cell r="B120" t="str">
            <v>§óc tÊm ®an mèi nèi</v>
          </cell>
          <cell r="C120" t="str">
            <v>tÊm</v>
          </cell>
          <cell r="D120">
            <v>90</v>
          </cell>
        </row>
        <row r="121">
          <cell r="A121" t="str">
            <v>TT4</v>
          </cell>
          <cell r="B121" t="str">
            <v>VËn chuyÓn mèi nèi</v>
          </cell>
          <cell r="C121" t="str">
            <v>tÊm</v>
          </cell>
          <cell r="D121">
            <v>90</v>
          </cell>
        </row>
        <row r="122">
          <cell r="A122" t="str">
            <v>TT5</v>
          </cell>
          <cell r="B122" t="str">
            <v>VËn chuyÓn èng cèng D1200</v>
          </cell>
          <cell r="C122" t="str">
            <v>m</v>
          </cell>
          <cell r="D122">
            <v>3334</v>
          </cell>
        </row>
        <row r="123">
          <cell r="A123" t="str">
            <v>TT3</v>
          </cell>
          <cell r="B123" t="str">
            <v>VËn chuyÓn vµ l¾p ®Æt tÊm ®an cèng D=600</v>
          </cell>
          <cell r="C123" t="str">
            <v>tÊm</v>
          </cell>
          <cell r="D123">
            <v>3334</v>
          </cell>
        </row>
        <row r="124">
          <cell r="A124" t="str">
            <v>a</v>
          </cell>
          <cell r="B124" t="str">
            <v>chÌn khe cèng</v>
          </cell>
          <cell r="C124" t="str">
            <v>c¸i</v>
          </cell>
          <cell r="D124">
            <v>1400</v>
          </cell>
        </row>
        <row r="125">
          <cell r="A125" t="str">
            <v>b</v>
          </cell>
          <cell r="B125" t="str">
            <v>§óc tÊm ®an mèi nèi</v>
          </cell>
          <cell r="C125" t="str">
            <v>bé</v>
          </cell>
          <cell r="D125">
            <v>9768</v>
          </cell>
        </row>
        <row r="126">
          <cell r="A126" t="str">
            <v>TT4</v>
          </cell>
          <cell r="B126" t="str">
            <v>VËn chuyÓn mèi nèi</v>
          </cell>
          <cell r="C126" t="str">
            <v>tÊm</v>
          </cell>
          <cell r="D126">
            <v>9768</v>
          </cell>
        </row>
        <row r="127">
          <cell r="A127" t="str">
            <v>TT5</v>
          </cell>
          <cell r="B127" t="str">
            <v>VËn chuyÓn èng cèng D1200</v>
          </cell>
          <cell r="C127" t="str">
            <v>m</v>
          </cell>
          <cell r="D127">
            <v>3307</v>
          </cell>
        </row>
        <row r="128">
          <cell r="A128" t="str">
            <v>TT3</v>
          </cell>
          <cell r="B128" t="str">
            <v>VËn chuyÓn vµ l¾p ®Æt tÊm ®an cèng D=600</v>
          </cell>
          <cell r="C128" t="str">
            <v>tÊm</v>
          </cell>
          <cell r="D128">
            <v>3307</v>
          </cell>
        </row>
        <row r="129">
          <cell r="A129" t="str">
            <v>a</v>
          </cell>
          <cell r="B129" t="str">
            <v>chÌn khe cèng</v>
          </cell>
          <cell r="C129" t="str">
            <v>c¸i</v>
          </cell>
          <cell r="D129">
            <v>1500</v>
          </cell>
        </row>
        <row r="130">
          <cell r="A130" t="str">
            <v>b</v>
          </cell>
          <cell r="B130" t="str">
            <v>§óc tÊm ®an mèi nèi</v>
          </cell>
          <cell r="C130" t="str">
            <v>c¸i</v>
          </cell>
          <cell r="D130">
            <v>9681</v>
          </cell>
        </row>
        <row r="131">
          <cell r="A131" t="str">
            <v>TT4</v>
          </cell>
          <cell r="B131" t="str">
            <v>VËn chuyÓn mèi nèi</v>
          </cell>
          <cell r="C131" t="str">
            <v>tÊm</v>
          </cell>
          <cell r="D131">
            <v>9681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/>
      <sheetData sheetId="118" refreshError="1"/>
      <sheetData sheetId="119"/>
      <sheetData sheetId="120"/>
      <sheetData sheetId="121"/>
      <sheetData sheetId="122" refreshError="1"/>
      <sheetData sheetId="123" refreshError="1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 refreshError="1"/>
      <sheetData sheetId="223" refreshError="1"/>
      <sheetData sheetId="224" refreshError="1"/>
      <sheetData sheetId="225" refreshError="1"/>
      <sheetData sheetId="226"/>
      <sheetData sheetId="227"/>
      <sheetData sheetId="228"/>
      <sheetData sheetId="229"/>
      <sheetData sheetId="230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/>
      <sheetData sheetId="282" refreshError="1"/>
      <sheetData sheetId="283"/>
      <sheetData sheetId="284"/>
      <sheetData sheetId="285" refreshError="1"/>
      <sheetData sheetId="286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/>
      <sheetData sheetId="302"/>
      <sheetData sheetId="303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/>
      <sheetData sheetId="375" refreshError="1"/>
      <sheetData sheetId="376"/>
      <sheetData sheetId="377" refreshError="1"/>
      <sheetData sheetId="378"/>
      <sheetData sheetId="379"/>
      <sheetData sheetId="380" refreshError="1"/>
      <sheetData sheetId="381"/>
      <sheetData sheetId="382"/>
      <sheetData sheetId="383" refreshError="1"/>
      <sheetData sheetId="384" refreshError="1"/>
      <sheetData sheetId="385"/>
      <sheetData sheetId="386"/>
      <sheetData sheetId="387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/>
      <sheetData sheetId="394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/>
      <sheetData sheetId="427"/>
      <sheetData sheetId="428" refreshError="1"/>
      <sheetData sheetId="429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 refreshError="1"/>
      <sheetData sheetId="457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/>
      <sheetData sheetId="464" refreshError="1"/>
      <sheetData sheetId="465"/>
      <sheetData sheetId="466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/>
      <sheetData sheetId="473" refreshError="1"/>
      <sheetData sheetId="474" refreshError="1"/>
      <sheetData sheetId="475"/>
      <sheetData sheetId="476" refreshError="1"/>
      <sheetData sheetId="477"/>
      <sheetData sheetId="478" refreshError="1"/>
      <sheetData sheetId="479" refreshError="1"/>
      <sheetData sheetId="48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XL4Poppy"/>
      <sheetName val="GVT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BASE"/>
      <sheetName val="Sheet1"/>
      <sheetName val="T3-99"/>
      <sheetName val="T4-99"/>
      <sheetName val="T5-99"/>
      <sheetName val="T6-99"/>
      <sheetName val="T7-99"/>
      <sheetName val="T8-99"/>
      <sheetName val="T9-99"/>
      <sheetName val="T10-99"/>
      <sheetName val="T11-99"/>
      <sheetName val="T12-99"/>
      <sheetName val="KHQ2"/>
      <sheetName val="KHT4,5-02"/>
      <sheetName val="KHVt "/>
      <sheetName val="KHVtt4"/>
      <sheetName val="KHVt XL"/>
      <sheetName val="KHVt XLT4"/>
      <sheetName val="TNHNoi"/>
      <sheetName val="Sheet3"/>
      <sheetName val="XL4Poppy"/>
      <sheetName val="GVL"/>
      <sheetName val="giai thich"/>
      <sheetName val="Heso"/>
      <sheetName val="CTDG"/>
      <sheetName val="DT - Ro"/>
      <sheetName val="TH - Ro "/>
      <sheetName val="GDT - Ro"/>
      <sheetName val="DT - TB"/>
      <sheetName val="TH - TB"/>
      <sheetName val="GDT - TB"/>
      <sheetName val="DT - NT"/>
      <sheetName val="TH - NT"/>
      <sheetName val="GDT - NT"/>
      <sheetName val="THGT"/>
      <sheetName val="km248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00000000"/>
      <sheetName val="TBA"/>
      <sheetName val="Netbook"/>
      <sheetName val="DZ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Sheet2"/>
      <sheetName val="PA_coso"/>
      <sheetName val="PA_von"/>
      <sheetName val="PA_nhucau"/>
      <sheetName val="PA_TH"/>
      <sheetName val="THDT"/>
      <sheetName val="XL35"/>
      <sheetName val="DZ-35"/>
      <sheetName val="TN_35"/>
      <sheetName val="CT-DZ"/>
      <sheetName val="VC"/>
      <sheetName val="TC"/>
      <sheetName val="TH_BA"/>
      <sheetName val="TNT"/>
      <sheetName val="CT_TBA"/>
      <sheetName val="KB"/>
      <sheetName val="CT_BT"/>
      <sheetName val="KS"/>
      <sheetName val="BT"/>
      <sheetName val="CP_BT"/>
      <sheetName val="Sheet4"/>
      <sheetName val="Sheet5"/>
      <sheetName val="DB"/>
      <sheetName val="XXXXXXXX"/>
      <sheetName val="Thep be"/>
      <sheetName val="Thep than"/>
      <sheetName val="Thep xa mu"/>
      <sheetName val="142201-T1-th"/>
      <sheetName val="142201-T1 "/>
      <sheetName val="142201-T2-th "/>
      <sheetName val="142201-T2"/>
      <sheetName val="142201-T3-th "/>
      <sheetName val="142201-T3"/>
      <sheetName val="142201-T4-th  "/>
      <sheetName val="142201-T4"/>
      <sheetName val="142201-T6"/>
      <sheetName val="142201-T10"/>
      <sheetName val="t1"/>
      <sheetName val=" t5"/>
      <sheetName val="t.4"/>
      <sheetName val=" t3 "/>
      <sheetName val="T2"/>
      <sheetName val="t"/>
      <sheetName val=" TH331"/>
      <sheetName val=" Minh ha"/>
      <sheetName val="HTay03"/>
      <sheetName val=" Ha Tay"/>
      <sheetName val="tw2"/>
      <sheetName val=" Vinhphuc"/>
      <sheetName val=" Nbinh"/>
      <sheetName val=" QVinh"/>
      <sheetName val=" TW1"/>
      <sheetName val="10000000"/>
      <sheetName val="Km274 - Km275"/>
      <sheetName val="Km275 - Km276"/>
      <sheetName val="Km276 - Km277"/>
      <sheetName val="Km277 - Km278 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Matduong"/>
      <sheetName val="Kluong phu"/>
      <sheetName val="Lan can"/>
      <sheetName val="Ho lan"/>
      <sheetName val="Coc tieu"/>
      <sheetName val="Bien bao"/>
      <sheetName val="Ranh"/>
      <sheetName val="Tuongchan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Km274-Km275"/>
      <sheetName val="Km275-Km276"/>
      <sheetName val="Km276-Km277"/>
      <sheetName val="Km277-Km278"/>
      <sheetName val="Km278-Km279"/>
      <sheetName val="Km279-Km280"/>
      <sheetName val="Km280-Km281"/>
      <sheetName val="Km281-Km282"/>
      <sheetName val="Km282-Km283"/>
      <sheetName val="Km283-Km284"/>
      <sheetName val="Km284-Km285"/>
      <sheetName val="Nenduong"/>
      <sheetName val="Op mai 284"/>
      <sheetName val="Op mai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Tong hop"/>
      <sheetName val="Tong hop (2)"/>
      <sheetName val="Cong"/>
      <sheetName val="Cong cu"/>
      <sheetName val="Dinhhinh"/>
      <sheetName val="Cot thep"/>
      <sheetName val="Cong tron D75"/>
      <sheetName val="Cong tron D100"/>
      <sheetName val="Cong tron D150"/>
      <sheetName val="Cong tron 2D150"/>
      <sheetName val="Cong ban 1,0x1,0"/>
      <sheetName val="Cong ban 1,0x1,2"/>
      <sheetName val="Cong hop 1,5x1,5"/>
      <sheetName val="Cong hop 2,0x1,5"/>
      <sheetName val="Cong hop 2,0x2,0"/>
      <sheetName val="T.so thay doi"/>
      <sheetName val="BTHDT_DZcaothe"/>
      <sheetName val="BTHDT_TBA"/>
      <sheetName val="THXL_DZcaothe"/>
      <sheetName val="TN_DZcaothe"/>
      <sheetName val="b.THchitietDZCT"/>
      <sheetName val="tr_tinhDZcaothe"/>
      <sheetName val="THXL_TBA"/>
      <sheetName val="TN_TBA"/>
      <sheetName val="b.THchitietTBA"/>
      <sheetName val="tr_tinhTBA"/>
      <sheetName val="Khao sat"/>
      <sheetName val="TT khao sat"/>
      <sheetName val="Sheet6"/>
      <sheetName val="tb1"/>
      <sheetName val="Song trai"/>
      <sheetName val="Dinh+ha nha"/>
      <sheetName val="PTLK"/>
      <sheetName val="NG k"/>
      <sheetName val="THcong"/>
      <sheetName val="BHXH"/>
      <sheetName val="BHXH12"/>
      <sheetName val="Sheet8"/>
      <sheetName val="Sheet9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rich Ngang"/>
      <sheetName val="Danh sach Rieng"/>
      <sheetName val="Dia Diem Thuc Tap"/>
      <sheetName val="De Tai Thuc Tap"/>
      <sheetName val="thkl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THVDT"/>
      <sheetName val="NCLD"/>
      <sheetName val="MMTB"/>
      <sheetName val="CFSX"/>
      <sheetName val="KQ"/>
      <sheetName val="DTSL"/>
      <sheetName val="XDCBK"/>
      <sheetName val="KHTSCD"/>
      <sheetName val="XDCB"/>
      <sheetName val="LuongT1"/>
      <sheetName val="LuongT2"/>
      <sheetName val="luongthang12"/>
      <sheetName val="LuongT11"/>
      <sheetName val="thang5"/>
      <sheetName val="T7"/>
      <sheetName val="T10"/>
      <sheetName val="T9"/>
      <sheetName val="T8"/>
      <sheetName val="thang6"/>
      <sheetName val="thang4"/>
      <sheetName val="LuongT3"/>
      <sheetName val="NKC"/>
      <sheetName val="SoquyTM"/>
      <sheetName val="TK 112"/>
      <sheetName val="TK 131"/>
      <sheetName val="TK133"/>
      <sheetName val="TK 141"/>
      <sheetName val="TK 153"/>
      <sheetName val="TK214"/>
      <sheetName val="TK 211"/>
      <sheetName val="TK 242"/>
      <sheetName val="TK33311"/>
      <sheetName val="TK331"/>
      <sheetName val="TK333"/>
      <sheetName val="TK 334"/>
      <sheetName val="TK711"/>
      <sheetName val="TK411"/>
      <sheetName val="TK421"/>
      <sheetName val="TK 511"/>
      <sheetName val="TK 515"/>
      <sheetName val="TK642"/>
      <sheetName val="TK 911"/>
      <sheetName val="TK811"/>
      <sheetName val="CDKT"/>
      <sheetName val="CDPS1"/>
      <sheetName val="KQKD"/>
      <sheetName val="KHTSCD1"/>
      <sheetName val="KHTSCD2"/>
      <sheetName val="SoCaiTM"/>
      <sheetName val="NK"/>
      <sheetName val="PhieuKT"/>
      <sheetName val="Congty"/>
      <sheetName val="VPPN"/>
      <sheetName val="XN74"/>
      <sheetName val="XN54"/>
      <sheetName val="XN33"/>
      <sheetName val="NK96"/>
      <sheetName val="XL4Test5"/>
      <sheetName val="Chart3"/>
      <sheetName val="Chart2"/>
      <sheetName val="VtuHaTheSauTramBT3"/>
      <sheetName val="VtuHaTheSauTRamBT9"/>
      <sheetName val="VtuHaTheSautramLienThang"/>
      <sheetName val="VTuHaTheSautramBT5"/>
      <sheetName val="VTuHaTheSautramBT2"/>
      <sheetName val="VtuHaTheSautramTTCocSoi"/>
      <sheetName val="VtuHaTheSauTBAKhoi13"/>
      <sheetName val="VtuHaTheSauTBAKhoi12"/>
      <sheetName val="VtuHaTheSauTBANgDu4"/>
      <sheetName val="VtuHaTheSauTBAHungThuy"/>
      <sheetName val="VtuHaTheSauTBAHaiSan"/>
      <sheetName val="VtuHaTheSauTBANgVanTroi1"/>
      <sheetName val="VtuHaTheSauTBANgVanTroi2"/>
      <sheetName val="VtuHaTheSauTBANguyenDu2"/>
      <sheetName val="VtuHaTheSauTBANguyenDu6"/>
      <sheetName val="VtuHaTheSauTBABenThuy1"/>
      <sheetName val="VatTuThuHoi"/>
      <sheetName val="VtuHaTheSauTBABenThuy1 (2)"/>
      <sheetName val="KM"/>
      <sheetName val="KHOANMUC"/>
      <sheetName val="QTNC"/>
      <sheetName val="CPQL"/>
      <sheetName val="SANLUONG"/>
      <sheetName val="SSCP-SL"/>
      <sheetName val="CPSX"/>
      <sheetName val="CDSL (2)"/>
      <sheetName val="XXXXXX_xda24_X"/>
      <sheetName val="phan tich DG"/>
      <sheetName val="gia vat lieu"/>
      <sheetName val="gia xe may"/>
      <sheetName val="gia nhan cong"/>
      <sheetName val="F ThanhTri"/>
      <sheetName val="F Gialam"/>
      <sheetName val="DG"/>
      <sheetName val="TH dam"/>
      <sheetName val="SX dam"/>
      <sheetName val="LD dam"/>
      <sheetName val="Bang gia VL"/>
      <sheetName val="Gia NC"/>
      <sheetName val="Gia may"/>
      <sheetName val="TM01"/>
      <sheetName val="CDKTKT02"/>
      <sheetName val="KQKD02-2"/>
      <sheetName val="KQKD02-2 (2)"/>
      <sheetName val="CDKTKT03"/>
      <sheetName val="DC02"/>
      <sheetName val="CDPS02"/>
      <sheetName val="KQKDKT'02-1"/>
      <sheetName val="KQKDKT'03-1"/>
      <sheetName val="DC03"/>
      <sheetName val="CDKTKT04"/>
      <sheetName val="CCPS03"/>
      <sheetName val="CDPS04"/>
      <sheetName val="KQKDKT'04-1"/>
      <sheetName val="DC04"/>
      <sheetName val="TSCD"/>
      <sheetName val="DC2002"/>
      <sheetName val="CDKTKT2002"/>
      <sheetName val="KQKD-2"/>
      <sheetName val="KQKD-2 (2)"/>
      <sheetName val="DC2003"/>
      <sheetName val="CDPS03"/>
      <sheetName val="KQKD thu2004"/>
      <sheetName val="GIA NUOC"/>
      <sheetName val="GIA DIEN THOAI"/>
      <sheetName val="GIA DIEN"/>
      <sheetName val="chiet tinh XD"/>
      <sheetName val="Triet T"/>
      <sheetName val="Phan tich gia"/>
      <sheetName val="pHAN CONG"/>
      <sheetName val="GIA XD"/>
      <sheetName val="socai2003-6tc"/>
      <sheetName val="SCT Cong trinh"/>
      <sheetName val="06-2003 (2)"/>
      <sheetName val="CDPS 6tc"/>
      <sheetName val="SCT Nha thau"/>
      <sheetName val="socai2003 (6tc)dp"/>
      <sheetName val="socai2003 (6tc)"/>
      <sheetName val="CDPS 6tc (2)"/>
      <sheetName val="20000000"/>
      <sheetName val="TH"/>
      <sheetName val="Sheet10"/>
      <sheetName val="Sheet7"/>
      <sheetName val="GIA 뭼UOC"/>
      <sheetName val="Napheo-SPP"/>
      <sheetName val="VPLaichau"/>
      <sheetName val="VPTruongson"/>
      <sheetName val="D9"/>
      <sheetName val="TLNamChim"/>
      <sheetName val="Dancau-Q.Ninh"/>
      <sheetName val="D91"/>
      <sheetName val="Kenhta-himlam"/>
      <sheetName val="TCQ5-"/>
      <sheetName val="HDkhoanduoc"/>
      <sheetName val="TCQ1-4"/>
      <sheetName val="Khac"/>
      <sheetName val="BaTrieu-L.son"/>
      <sheetName val="SBayDBien"/>
      <sheetName val="QL32YB(12)"/>
      <sheetName val="QL32AYB"/>
      <sheetName val="THSonNam"/>
      <sheetName val="Coquan"/>
      <sheetName val="Quoclo6mchau"/>
      <sheetName val="QLo4B-LS"/>
      <sheetName val="Phanthiet"/>
      <sheetName val="Muongnhe"/>
      <sheetName val="Tonghop"/>
      <sheetName val="Thau"/>
      <sheetName val="CT-BT"/>
      <sheetName val="Xa"/>
      <sheetName val="Don gia CPM"/>
      <sheetName val="Tong Thieu HD cac CT-2001"/>
      <sheetName val="VL thieu HD - 2001"/>
      <sheetName val="Tong thieu HD cac CT - 2002"/>
      <sheetName val="Lan trai"/>
      <sheetName val="Van chuyen"/>
      <sheetName val="Vchuyen(C)"/>
      <sheetName val="HDong VC"/>
      <sheetName val="ThieuHD nam 2001"/>
      <sheetName val="CPChung"/>
      <sheetName val="Bang TH"/>
      <sheetName val="Tong Chinh"/>
      <sheetName val="000000000000"/>
      <sheetName val="100000000000"/>
      <sheetName val="200000000000"/>
      <sheetName val="300000000000"/>
      <sheetName val="TH du toan "/>
      <sheetName val="Du toan "/>
      <sheetName val="C.Tinh"/>
      <sheetName val="TK_cap"/>
      <sheetName val="CamPha"/>
      <sheetName val="MongCai"/>
      <sheetName val="30000000"/>
      <sheetName val="40000000"/>
      <sheetName val="50000000"/>
      <sheetName val="60000000"/>
      <sheetName val="70000000"/>
      <sheetName val="L-THANG03"/>
      <sheetName val="L-THANG04"/>
      <sheetName val="luongthuong"/>
      <sheetName val="tkcb-cnv"/>
      <sheetName val="KETQUAHOC"/>
      <sheetName val="KHACHSAN"/>
      <sheetName val="THANHTOAN"/>
      <sheetName val="BC-BANHANG"/>
      <sheetName val="DOANH SO"/>
      <sheetName val="BD-SINH VIEN"/>
      <sheetName val="luongsanpham"/>
      <sheetName val="TUYENSINH02"/>
      <sheetName val="cuocphi"/>
      <sheetName val="banhang"/>
      <sheetName val="bh-thang4"/>
      <sheetName val="BC TH CK (2)"/>
      <sheetName val="BC TH CK"/>
      <sheetName val="BC6tT19 food"/>
      <sheetName val="BC6tT19"/>
      <sheetName val="BC6tT18"/>
      <sheetName val="BC6tT18 - Food"/>
      <sheetName val="CTTH"/>
      <sheetName val="BC6tT17"/>
      <sheetName val="BCCK 4"/>
      <sheetName val="BCFood- T16"/>
      <sheetName val="BC6tT16"/>
      <sheetName val="BCFood- T15"/>
      <sheetName val="BC6tT15"/>
      <sheetName val="BCFood- T14"/>
      <sheetName val="BC6tT14"/>
      <sheetName val="BCFood- T13"/>
      <sheetName val="BC6tT13"/>
      <sheetName val="THCK3"/>
      <sheetName val="BC6tT12"/>
      <sheetName val="BC6tT11"/>
      <sheetName val="BC6tT10"/>
      <sheetName val="BC6tT9"/>
      <sheetName val="TH CK2"/>
      <sheetName val="BC6tT8"/>
      <sheetName val="BC6tT7"/>
      <sheetName val="BC6tT5"/>
      <sheetName val="BC6tT52 (3)"/>
      <sheetName val="BCTH"/>
      <sheetName val="BC6tT4"/>
      <sheetName val="BC6tT3"/>
      <sheetName val="BC6tT2"/>
      <sheetName val="BC6tT1"/>
      <sheetName val="BC6tT52 (2)"/>
      <sheetName val="BC6tT52"/>
      <sheetName val="BC6tT51"/>
      <sheetName val="BC6tT50"/>
      <sheetName val="BC6tT49"/>
      <sheetName val="TCK 12"/>
      <sheetName val="BC6tT48"/>
      <sheetName val="BC6tT47"/>
      <sheetName val="BC6tT46"/>
      <sheetName val="BC6tT45"/>
      <sheetName val="Tong CK"/>
      <sheetName val="BC6tT44"/>
      <sheetName val="BC6tT43"/>
      <sheetName val="BC6t"/>
      <sheetName val="T42"/>
      <sheetName val="T41"/>
      <sheetName val="T40"/>
      <sheetName val="bcth 05-04"/>
      <sheetName val="baocao 05-04"/>
      <sheetName val="bcth04-04"/>
      <sheetName val="baocao04-04"/>
      <sheetName val="bcth03-04"/>
      <sheetName val="baocao03-04"/>
      <sheetName val="bcth02-04"/>
      <sheetName val="baocao02-04"/>
      <sheetName val="bcth01-04"/>
      <sheetName val="baocao01-04"/>
      <sheetName val="Thi_sinh"/>
      <sheetName val="Luong"/>
      <sheetName val="HethongDebai"/>
      <sheetName val="TH131"/>
      <sheetName val="TH155&amp;156"/>
      <sheetName val="TH152"/>
      <sheetName val="TH153"/>
      <sheetName val="TH331"/>
      <sheetName val="KhoDL"/>
      <sheetName val="THSPHH"/>
      <sheetName val="THVL"/>
      <sheetName val="Chamcong"/>
      <sheetName val="DMTK"/>
      <sheetName val="DMKH"/>
      <sheetName val="DMNB"/>
      <sheetName val="DMNV"/>
      <sheetName val="[IBASE2.XLSѝTNHNoi"/>
      <sheetName val="Ctieucnghe(12-03"/>
      <sheetName val="DmdbTVN"/>
      <sheetName val="Hsdancach"/>
      <sheetName val="TanLap"/>
      <sheetName val="CaoThang"/>
      <sheetName val="GiapKhau"/>
      <sheetName val="917"/>
      <sheetName val="CBTT"/>
      <sheetName val="TramKCS"/>
      <sheetName val="Tohop1(LD"/>
      <sheetName val="Tohop2(QL&amp;an"/>
      <sheetName val="ThunhapBQ"/>
      <sheetName val="QDgiao1"/>
      <sheetName val="So sanh"/>
      <sheetName val="NCxdcb"/>
      <sheetName val="T03 - 03"/>
      <sheetName val="AncaT03"/>
      <sheetName val="THL T03"/>
      <sheetName val="TTBC T03"/>
      <sheetName val="Luong noi Bo - T3"/>
      <sheetName val="Tong hop - T3"/>
      <sheetName val="Thuong Quy 3"/>
      <sheetName val="LBS"/>
      <sheetName val="Phu cap trach nhiem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3"/>
      <sheetName val="t4"/>
      <sheetName val="t5"/>
      <sheetName val="t06"/>
      <sheetName val="t07"/>
      <sheetName val="t08"/>
      <sheetName val="t09"/>
      <sheetName val="t11"/>
      <sheetName val="t12"/>
      <sheetName val="0103"/>
      <sheetName val="0203"/>
      <sheetName val="th-nop"/>
      <sheetName val="Nhap lieu"/>
      <sheetName val="PGT"/>
      <sheetName val="Tien dien"/>
      <sheetName val="Thue GTGT"/>
      <sheetName val="cn"/>
      <sheetName val="ct"/>
      <sheetName val="Nc"/>
      <sheetName val="pt"/>
      <sheetName val="ql"/>
      <sheetName val="ql (2)"/>
      <sheetName val="4"/>
      <sheetName val="Sheet13"/>
      <sheetName val="Sheet14"/>
      <sheetName val="Sheet15"/>
      <sheetName val="Sheet16"/>
      <sheetName val="D1"/>
      <sheetName val="D2"/>
      <sheetName val="D3"/>
      <sheetName val="D4"/>
      <sheetName val="D5"/>
      <sheetName val="D6"/>
      <sheetName val="Tay ninh"/>
      <sheetName val="A.Duc"/>
      <sheetName val="TH2003"/>
      <sheetName val="HHVt "/>
      <sheetName val="CT 03"/>
      <sheetName val="TH 03"/>
      <sheetName val=" KQTH quy hoach 135"/>
      <sheetName val="Bao cao KQTH quy hoach 135"/>
      <sheetName val="BangTH"/>
      <sheetName val="Xaylap "/>
      <sheetName val="Nhan cong"/>
      <sheetName val="Thietbi"/>
      <sheetName val="Diengiai"/>
      <sheetName val="Vanchuyen"/>
      <sheetName val="CV di trong  dong"/>
      <sheetName val="Tkedotuoi"/>
      <sheetName val="Tkebactho"/>
      <sheetName val="nhan su"/>
      <sheetName val="2020"/>
      <sheetName val="luong cty"/>
      <sheetName val="bangluong"/>
      <sheetName val="Tkecong"/>
      <sheetName val="thunhap03"/>
      <sheetName val="thungoaiSCTX"/>
      <sheetName val="TRICH73"/>
      <sheetName val="HD1"/>
      <sheetName val="HD4"/>
      <sheetName val="HD3"/>
      <sheetName val="HD5"/>
      <sheetName val="HD7"/>
      <sheetName val="HD6"/>
      <sheetName val="HD2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Heso 3-2004 (3)"/>
      <sheetName val="Luong (2)"/>
      <sheetName val="heso T3"/>
      <sheetName val="heso T4"/>
      <sheetName val="heso T5"/>
      <sheetName val="Heso T6"/>
      <sheetName val="Heso T7"/>
      <sheetName val="Heso T8"/>
      <sheetName val="Heso T9"/>
      <sheetName val="Heso 2-2004"/>
      <sheetName val="Heso 3-2004"/>
      <sheetName val="Baocao"/>
      <sheetName val="Heso 3-2004 (2)"/>
      <sheetName val="Co~g hop 1,5x1,5"/>
      <sheetName val="TH_BQ"/>
      <sheetName val="20+590"/>
      <sheetName val="20+1218"/>
      <sheetName val="22+456"/>
      <sheetName val="23+200"/>
      <sheetName val="23+327"/>
      <sheetName val="23+468"/>
      <sheetName val="23+563"/>
      <sheetName val="24+520"/>
      <sheetName val="25"/>
      <sheetName val="Luu goc"/>
      <sheetName val="km22+93.86-km22+121.86"/>
      <sheetName val="km22+177.14-km22+205.64"/>
      <sheetName val="Bang 20-25"/>
      <sheetName val="BaTrieu-L.con"/>
      <sheetName val="EDT - Ro"/>
      <sheetName val="T8-9)"/>
      <sheetName val="km22+267.96-km22+283.96"/>
      <sheetName val="km22+304.31-km22+344.31"/>
      <sheetName val="km22+460.92-km22+614.57"/>
      <sheetName val="km22+671.78-km22+713.32"/>
      <sheetName val="Dinh_ha nha"/>
      <sheetName val="Km282-Km_x0003__x0000_3"/>
      <sheetName val="[IBASE2.XLS}BHXH"/>
      <sheetName val="Sheet12"/>
      <sheetName val="bg+th45"/>
      <sheetName val="4-5"/>
      <sheetName val="bg+th34"/>
      <sheetName val="3-4"/>
      <sheetName val="bg+th23"/>
      <sheetName val="2-3"/>
      <sheetName val="bg+th12"/>
      <sheetName val="1-2"/>
      <sheetName val="bg+th"/>
      <sheetName val="ptvl"/>
      <sheetName val="0-1"/>
      <sheetName val=".tuanM"/>
      <sheetName val=""/>
      <sheetName val="T.K H.T.T5"/>
      <sheetName val="T.K T7"/>
      <sheetName val="TK T6"/>
      <sheetName val="T.K T5"/>
      <sheetName val="Bang thong ke hang ton"/>
      <sheetName val="thong ke "/>
      <sheetName val="T.KT04"/>
      <sheetName val="tô rôiDY"/>
      <sheetName val="ATCANING"/>
      <sheetName val="KNH"/>
      <sheetName val="KVF"/>
      <sheetName val="Hoada"/>
      <sheetName val="Nguphuc"/>
      <sheetName val="TCH"/>
      <sheetName val="TTT"/>
      <sheetName val="TVK"/>
      <sheetName val="Tuichuom"/>
      <sheetName val="NKDT"/>
      <sheetName val="Vitagin"/>
      <sheetName val="DTCT"/>
      <sheetName val="PTVT"/>
      <sheetName val="Nhap_lieu"/>
      <sheetName val="Khoiluong"/>
      <sheetName val="Vattu"/>
      <sheetName val="Trungchuyen"/>
      <sheetName val="Bu"/>
      <sheetName val="Chitiet"/>
      <sheetName val="BT1"/>
    </sheetNames>
    <sheetDataSet>
      <sheetData sheetId="0" refreshError="1">
        <row r="7">
          <cell r="AH7" t="str">
            <v>SP1</v>
          </cell>
          <cell r="AI7" t="str">
            <v>SOLVENT CLEANING   (SSPC-SP-1)</v>
          </cell>
          <cell r="AJ7">
            <v>60</v>
          </cell>
          <cell r="AK7">
            <v>60</v>
          </cell>
          <cell r="AL7">
            <v>60</v>
          </cell>
        </row>
        <row r="8">
          <cell r="AH8" t="str">
            <v>SP2</v>
          </cell>
          <cell r="AI8" t="str">
            <v>HAND CLEANING   (SSPC-SP-2)</v>
          </cell>
          <cell r="AJ8">
            <v>50</v>
          </cell>
          <cell r="AK8">
            <v>50</v>
          </cell>
          <cell r="AL8">
            <v>50</v>
          </cell>
        </row>
        <row r="9">
          <cell r="AH9" t="str">
            <v>SP3</v>
          </cell>
          <cell r="AI9" t="str">
            <v>POWER CLEANING   (SSPC-SP-3)</v>
          </cell>
          <cell r="AJ9">
            <v>50</v>
          </cell>
          <cell r="AK9">
            <v>50</v>
          </cell>
          <cell r="AL9">
            <v>50</v>
          </cell>
        </row>
        <row r="10">
          <cell r="AH10" t="str">
            <v>SP5</v>
          </cell>
          <cell r="AI10" t="str">
            <v>WHITE METAL BLAST   (SSPC-SP-5)</v>
          </cell>
          <cell r="AJ10">
            <v>90</v>
          </cell>
          <cell r="AK10">
            <v>90</v>
          </cell>
          <cell r="AL10">
            <v>90</v>
          </cell>
        </row>
        <row r="11">
          <cell r="AH11" t="str">
            <v>SP6</v>
          </cell>
          <cell r="AI11" t="str">
            <v>COMMERCIAL BLAST (SSPC-SP-6)</v>
          </cell>
          <cell r="AJ11">
            <v>70</v>
          </cell>
          <cell r="AK11">
            <v>70</v>
          </cell>
          <cell r="AL11">
            <v>70</v>
          </cell>
        </row>
        <row r="12">
          <cell r="AH12" t="str">
            <v>SP7</v>
          </cell>
          <cell r="AI12" t="str">
            <v>BRUSH OFF BLAST CLEANING (SSPC-SP7)</v>
          </cell>
          <cell r="AJ12">
            <v>50</v>
          </cell>
          <cell r="AK12">
            <v>50</v>
          </cell>
          <cell r="AL12">
            <v>50</v>
          </cell>
        </row>
        <row r="13">
          <cell r="AH13" t="str">
            <v>SP8</v>
          </cell>
          <cell r="AI13" t="str">
            <v>PICKLING  (SSPC-SP-8)</v>
          </cell>
          <cell r="AJ13">
            <v>350</v>
          </cell>
          <cell r="AK13">
            <v>350</v>
          </cell>
          <cell r="AL13">
            <v>350</v>
          </cell>
        </row>
        <row r="14">
          <cell r="AH14" t="str">
            <v>SP10</v>
          </cell>
          <cell r="AI14" t="str">
            <v>NEAR WHITE BLAST (SSPC-SP-10)</v>
          </cell>
          <cell r="AJ14">
            <v>80</v>
          </cell>
          <cell r="AK14">
            <v>80</v>
          </cell>
          <cell r="AL14">
            <v>80</v>
          </cell>
        </row>
        <row r="16">
          <cell r="AH16" t="str">
            <v>RLP</v>
          </cell>
          <cell r="AI16" t="str">
            <v>RED LEAD PRIMER</v>
          </cell>
          <cell r="AJ16" t="str">
            <v>0101</v>
          </cell>
          <cell r="AK16" t="str">
            <v>905(OP-91)</v>
          </cell>
          <cell r="AL16" t="str">
            <v>210</v>
          </cell>
          <cell r="AM16">
            <v>1</v>
          </cell>
          <cell r="AN16">
            <v>9.1999999999999993</v>
          </cell>
          <cell r="AO16">
            <v>9.6999999999999993</v>
          </cell>
          <cell r="AP16">
            <v>14.8</v>
          </cell>
          <cell r="AQ16">
            <v>47.83</v>
          </cell>
          <cell r="AR16">
            <v>45.36</v>
          </cell>
          <cell r="AS16">
            <v>38.51</v>
          </cell>
          <cell r="AT16">
            <v>440</v>
          </cell>
          <cell r="AU16">
            <v>440</v>
          </cell>
          <cell r="AV16">
            <v>570</v>
          </cell>
        </row>
        <row r="17">
          <cell r="AH17" t="str">
            <v>ERLP</v>
          </cell>
          <cell r="AI17" t="str">
            <v>RED LEAD PRIMER</v>
          </cell>
          <cell r="AJ17" t="str">
            <v>0102</v>
          </cell>
          <cell r="AK17" t="str">
            <v>906(OP-92)</v>
          </cell>
          <cell r="AL17" t="str">
            <v>220</v>
          </cell>
          <cell r="AM17">
            <v>1</v>
          </cell>
          <cell r="AN17">
            <v>8.7799999999999994</v>
          </cell>
          <cell r="AO17">
            <v>10</v>
          </cell>
          <cell r="AP17">
            <v>12.4</v>
          </cell>
          <cell r="AQ17">
            <v>47.83</v>
          </cell>
          <cell r="AR17">
            <v>42</v>
          </cell>
          <cell r="AS17">
            <v>38.71</v>
          </cell>
          <cell r="AT17">
            <v>420</v>
          </cell>
          <cell r="AU17">
            <v>420</v>
          </cell>
          <cell r="AV17">
            <v>480</v>
          </cell>
        </row>
        <row r="18">
          <cell r="AH18" t="e">
            <v>#REF!</v>
          </cell>
          <cell r="AI18" t="str">
            <v>B P RED LEAD PRIMER</v>
          </cell>
          <cell r="AJ18" t="str">
            <v>0103</v>
          </cell>
          <cell r="AK18" t="str">
            <v>911</v>
          </cell>
          <cell r="AL18">
            <v>0</v>
          </cell>
          <cell r="AM18">
            <v>1</v>
          </cell>
          <cell r="AN18">
            <v>8.44</v>
          </cell>
          <cell r="AO18">
            <v>9</v>
          </cell>
          <cell r="AP18">
            <v>0</v>
          </cell>
          <cell r="AQ18">
            <v>45</v>
          </cell>
          <cell r="AR18">
            <v>42.22</v>
          </cell>
          <cell r="AS18">
            <v>0</v>
          </cell>
          <cell r="AT18">
            <v>380</v>
          </cell>
          <cell r="AU18">
            <v>380</v>
          </cell>
          <cell r="AV18" t="e">
            <v>#REF!</v>
          </cell>
        </row>
        <row r="19">
          <cell r="AH19" t="str">
            <v>ATP</v>
          </cell>
          <cell r="AI19" t="str">
            <v xml:space="preserve">ALUMINUM TRIPOLYPHOSPHATE PRIMER </v>
          </cell>
          <cell r="AJ19" t="str">
            <v>0107</v>
          </cell>
          <cell r="AK19" t="str">
            <v>992</v>
          </cell>
          <cell r="AL19" t="str">
            <v>221</v>
          </cell>
          <cell r="AM19">
            <v>1</v>
          </cell>
          <cell r="AN19">
            <v>12.6</v>
          </cell>
          <cell r="AO19">
            <v>7.09</v>
          </cell>
          <cell r="AP19">
            <v>11.4</v>
          </cell>
          <cell r="AQ19">
            <v>39.68</v>
          </cell>
          <cell r="AR19">
            <v>42.31</v>
          </cell>
          <cell r="AS19">
            <v>38.6</v>
          </cell>
          <cell r="AT19">
            <v>500</v>
          </cell>
          <cell r="AU19">
            <v>300</v>
          </cell>
          <cell r="AV19">
            <v>440</v>
          </cell>
        </row>
        <row r="20">
          <cell r="AH20" t="str">
            <v>AZCP</v>
          </cell>
          <cell r="AI20" t="str">
            <v xml:space="preserve">ALKYD ZINC CHROMATE PRIMER </v>
          </cell>
          <cell r="AJ20" t="str">
            <v>0111</v>
          </cell>
          <cell r="AK20" t="str">
            <v>907(OP-93)</v>
          </cell>
          <cell r="AL20" t="str">
            <v>240</v>
          </cell>
          <cell r="AM20">
            <v>1</v>
          </cell>
          <cell r="AN20">
            <v>10.9</v>
          </cell>
          <cell r="AO20">
            <v>10.6</v>
          </cell>
          <cell r="AP20">
            <v>9</v>
          </cell>
          <cell r="AQ20">
            <v>40.369999999999997</v>
          </cell>
          <cell r="AR20">
            <v>41.51</v>
          </cell>
          <cell r="AS20">
            <v>40.89</v>
          </cell>
          <cell r="AT20">
            <v>440</v>
          </cell>
          <cell r="AU20">
            <v>440</v>
          </cell>
          <cell r="AV20">
            <v>368</v>
          </cell>
        </row>
        <row r="21">
          <cell r="AH21" t="str">
            <v>ROP</v>
          </cell>
          <cell r="AI21" t="str">
            <v xml:space="preserve">RED OXIDE PRIMER </v>
          </cell>
          <cell r="AJ21" t="str">
            <v>0121</v>
          </cell>
          <cell r="AK21" t="str">
            <v>904(OP-95)</v>
          </cell>
          <cell r="AL21" t="str">
            <v>230</v>
          </cell>
          <cell r="AM21">
            <v>1</v>
          </cell>
          <cell r="AN21">
            <v>6.5</v>
          </cell>
          <cell r="AO21">
            <v>8.1999999999999993</v>
          </cell>
          <cell r="AP21">
            <v>5.2</v>
          </cell>
          <cell r="AQ21">
            <v>46.15</v>
          </cell>
          <cell r="AR21">
            <v>41.46</v>
          </cell>
          <cell r="AS21">
            <v>57.12</v>
          </cell>
          <cell r="AT21">
            <v>300</v>
          </cell>
          <cell r="AU21">
            <v>340</v>
          </cell>
          <cell r="AV21">
            <v>297</v>
          </cell>
        </row>
        <row r="22">
          <cell r="AH22" t="str">
            <v>GS</v>
          </cell>
          <cell r="AI22" t="str">
            <v xml:space="preserve">GRAY SURFACE </v>
          </cell>
          <cell r="AJ22" t="str">
            <v>0141</v>
          </cell>
          <cell r="AK22" t="str">
            <v>501</v>
          </cell>
          <cell r="AL22" t="str">
            <v>090</v>
          </cell>
          <cell r="AM22">
            <v>1</v>
          </cell>
          <cell r="AN22">
            <v>8.1</v>
          </cell>
          <cell r="AO22">
            <v>12.1</v>
          </cell>
          <cell r="AP22">
            <v>12.6</v>
          </cell>
          <cell r="AQ22">
            <v>37.04</v>
          </cell>
          <cell r="AR22">
            <v>37.19</v>
          </cell>
          <cell r="AS22">
            <v>37.94</v>
          </cell>
          <cell r="AT22">
            <v>300</v>
          </cell>
          <cell r="AU22">
            <v>450</v>
          </cell>
          <cell r="AV22">
            <v>478</v>
          </cell>
        </row>
        <row r="23">
          <cell r="AH23" t="str">
            <v>RMP</v>
          </cell>
          <cell r="AI23" t="str">
            <v>READY-MIXED PAINT</v>
          </cell>
          <cell r="AJ23" t="str">
            <v>0151</v>
          </cell>
          <cell r="AK23" t="str">
            <v>111</v>
          </cell>
          <cell r="AL23" t="str">
            <v>100</v>
          </cell>
          <cell r="AM23">
            <v>1</v>
          </cell>
          <cell r="AN23">
            <v>10.9</v>
          </cell>
          <cell r="AO23">
            <v>9.6</v>
          </cell>
          <cell r="AP23">
            <v>10</v>
          </cell>
          <cell r="AQ23">
            <v>41.28</v>
          </cell>
          <cell r="AR23">
            <v>41.67</v>
          </cell>
          <cell r="AS23">
            <v>38</v>
          </cell>
          <cell r="AT23">
            <v>450</v>
          </cell>
          <cell r="AU23">
            <v>400</v>
          </cell>
          <cell r="AV23">
            <v>380</v>
          </cell>
        </row>
        <row r="24">
          <cell r="AH24" t="str">
            <v>FRMP</v>
          </cell>
          <cell r="AI24" t="str">
            <v xml:space="preserve">FLAT READY-MIXED PAINT </v>
          </cell>
          <cell r="AJ24" t="str">
            <v>0153</v>
          </cell>
          <cell r="AK24" t="str">
            <v>508</v>
          </cell>
          <cell r="AL24">
            <v>0</v>
          </cell>
          <cell r="AM24">
            <v>1</v>
          </cell>
          <cell r="AN24">
            <v>11.8</v>
          </cell>
          <cell r="AO24">
            <v>9.4</v>
          </cell>
          <cell r="AP24">
            <v>0</v>
          </cell>
          <cell r="AQ24">
            <v>36.44</v>
          </cell>
          <cell r="AR24">
            <v>37.229999999999997</v>
          </cell>
          <cell r="AS24">
            <v>0</v>
          </cell>
          <cell r="AT24">
            <v>430</v>
          </cell>
          <cell r="AU24">
            <v>350</v>
          </cell>
          <cell r="AV24" t="e">
            <v>#REF!</v>
          </cell>
        </row>
        <row r="25">
          <cell r="AH25" t="str">
            <v>AE</v>
          </cell>
          <cell r="AI25" t="str">
            <v xml:space="preserve">ALKYD ENAMEL </v>
          </cell>
          <cell r="AJ25" t="str">
            <v>0162</v>
          </cell>
          <cell r="AK25" t="str">
            <v>502</v>
          </cell>
          <cell r="AL25" t="str">
            <v>110</v>
          </cell>
          <cell r="AM25">
            <v>1</v>
          </cell>
          <cell r="AN25">
            <v>11.9</v>
          </cell>
          <cell r="AO25">
            <v>12.4</v>
          </cell>
          <cell r="AP25">
            <v>12</v>
          </cell>
          <cell r="AQ25">
            <v>35.29</v>
          </cell>
          <cell r="AR25">
            <v>37.1</v>
          </cell>
          <cell r="AS25">
            <v>37.92</v>
          </cell>
          <cell r="AT25">
            <v>420</v>
          </cell>
          <cell r="AU25">
            <v>460</v>
          </cell>
          <cell r="AV25">
            <v>455</v>
          </cell>
        </row>
        <row r="26">
          <cell r="AH26" t="str">
            <v>AP</v>
          </cell>
          <cell r="AI26" t="str">
            <v>ALUMIN PAINT</v>
          </cell>
          <cell r="AJ26" t="str">
            <v>0152</v>
          </cell>
          <cell r="AK26" t="str">
            <v>103</v>
          </cell>
          <cell r="AL26" t="str">
            <v>310</v>
          </cell>
          <cell r="AM26">
            <v>1</v>
          </cell>
          <cell r="AN26">
            <v>10.9</v>
          </cell>
          <cell r="AO26">
            <v>13.5</v>
          </cell>
          <cell r="AP26">
            <v>13.5</v>
          </cell>
          <cell r="AQ26">
            <v>36.700000000000003</v>
          </cell>
          <cell r="AR26">
            <v>34.07</v>
          </cell>
          <cell r="AS26">
            <v>32.44</v>
          </cell>
          <cell r="AT26">
            <v>400</v>
          </cell>
          <cell r="AU26">
            <v>460</v>
          </cell>
          <cell r="AV26">
            <v>438</v>
          </cell>
        </row>
        <row r="27">
          <cell r="AH27" t="str">
            <v>AMF</v>
          </cell>
          <cell r="AI27" t="str">
            <v>PHEN0LIC-MODIFIED ALKYD M.I.O.FINISH</v>
          </cell>
          <cell r="AJ27" t="str">
            <v>4690(Ar-900)</v>
          </cell>
          <cell r="AK27">
            <v>0</v>
          </cell>
          <cell r="AL27" t="str">
            <v>800</v>
          </cell>
          <cell r="AM27">
            <v>1</v>
          </cell>
          <cell r="AN27">
            <v>19.16</v>
          </cell>
          <cell r="AO27">
            <v>0</v>
          </cell>
          <cell r="AP27">
            <v>17.8</v>
          </cell>
          <cell r="AQ27">
            <v>26.1</v>
          </cell>
          <cell r="AR27">
            <v>0</v>
          </cell>
          <cell r="AS27">
            <v>37.869999999999997</v>
          </cell>
          <cell r="AT27">
            <v>500</v>
          </cell>
          <cell r="AU27">
            <v>0</v>
          </cell>
          <cell r="AV27">
            <v>674</v>
          </cell>
        </row>
        <row r="28">
          <cell r="AH28" t="str">
            <v>GP</v>
          </cell>
          <cell r="AI28" t="str">
            <v xml:space="preserve">GALVAN. STEEL SHEET EHULSION PAINT </v>
          </cell>
          <cell r="AJ28">
            <v>0</v>
          </cell>
          <cell r="AK28" t="str">
            <v>100(OM-12)</v>
          </cell>
          <cell r="AL28">
            <v>0</v>
          </cell>
          <cell r="AM28">
            <v>1</v>
          </cell>
          <cell r="AN28">
            <v>0</v>
          </cell>
          <cell r="AO28">
            <v>14.3</v>
          </cell>
          <cell r="AP28">
            <v>0</v>
          </cell>
          <cell r="AQ28">
            <v>0</v>
          </cell>
          <cell r="AR28">
            <v>47.55</v>
          </cell>
          <cell r="AS28">
            <v>0</v>
          </cell>
          <cell r="AT28">
            <v>0</v>
          </cell>
          <cell r="AU28">
            <v>680</v>
          </cell>
          <cell r="AV28" t="e">
            <v>#REF!</v>
          </cell>
        </row>
        <row r="29">
          <cell r="AH29" t="e">
            <v>#REF!</v>
          </cell>
          <cell r="AI29" t="str">
            <v xml:space="preserve">EPOXY RESIN </v>
          </cell>
          <cell r="AJ29" t="e">
            <v>#REF!</v>
          </cell>
          <cell r="AK29" t="e">
            <v>#REF!</v>
          </cell>
          <cell r="AL29" t="e">
            <v>#REF!</v>
          </cell>
          <cell r="AM29" t="e">
            <v>#REF!</v>
          </cell>
          <cell r="AN29" t="e">
            <v>#REF!</v>
          </cell>
          <cell r="AO29" t="e">
            <v>#REF!</v>
          </cell>
          <cell r="AP29" t="e">
            <v>#REF!</v>
          </cell>
          <cell r="AQ29" t="e">
            <v>#REF!</v>
          </cell>
          <cell r="AR29" t="e">
            <v>#REF!</v>
          </cell>
          <cell r="AS29" t="e">
            <v>#REF!</v>
          </cell>
          <cell r="AT29" t="e">
            <v>#REF!</v>
          </cell>
          <cell r="AU29" t="e">
            <v>#REF!</v>
          </cell>
          <cell r="AV29" t="e">
            <v>#REF!</v>
          </cell>
        </row>
        <row r="30">
          <cell r="AH30" t="str">
            <v>ERLP</v>
          </cell>
          <cell r="AI30" t="str">
            <v xml:space="preserve">EPOXY RED LEAD PRIMER </v>
          </cell>
          <cell r="AJ30" t="str">
            <v>0401</v>
          </cell>
          <cell r="AK30" t="str">
            <v>1007(EP-01)</v>
          </cell>
          <cell r="AL30">
            <v>0</v>
          </cell>
          <cell r="AM30">
            <v>1</v>
          </cell>
          <cell r="AN30">
            <v>13.7</v>
          </cell>
          <cell r="AO30">
            <v>11.9</v>
          </cell>
          <cell r="AP30">
            <v>0</v>
          </cell>
          <cell r="AQ30">
            <v>41.61</v>
          </cell>
          <cell r="AR30">
            <v>47.9</v>
          </cell>
          <cell r="AS30">
            <v>0</v>
          </cell>
          <cell r="AT30">
            <v>570</v>
          </cell>
          <cell r="AU30">
            <v>570</v>
          </cell>
          <cell r="AV30" t="e">
            <v>#REF!</v>
          </cell>
        </row>
        <row r="31">
          <cell r="AH31" t="str">
            <v>EZCP</v>
          </cell>
          <cell r="AI31" t="str">
            <v xml:space="preserve">EPOXY ZINC CHROMATE PRIMER </v>
          </cell>
          <cell r="AJ31" t="str">
            <v>0411</v>
          </cell>
          <cell r="AK31" t="str">
            <v>1008(EP-09)</v>
          </cell>
          <cell r="AL31" t="str">
            <v>56</v>
          </cell>
          <cell r="AM31">
            <v>1</v>
          </cell>
          <cell r="AN31">
            <v>13.7</v>
          </cell>
          <cell r="AO31">
            <v>13.2</v>
          </cell>
          <cell r="AP31">
            <v>15.7</v>
          </cell>
          <cell r="AQ31">
            <v>41.61</v>
          </cell>
          <cell r="AR31">
            <v>43.18</v>
          </cell>
          <cell r="AS31">
            <v>57.32</v>
          </cell>
          <cell r="AT31">
            <v>570</v>
          </cell>
          <cell r="AU31">
            <v>570</v>
          </cell>
          <cell r="AV31">
            <v>900</v>
          </cell>
        </row>
        <row r="32">
          <cell r="AH32" t="str">
            <v>EZRP</v>
          </cell>
          <cell r="AI32" t="str">
            <v xml:space="preserve">EPOXY ZINC RICH PRIMER </v>
          </cell>
          <cell r="AJ32" t="str">
            <v>0416</v>
          </cell>
          <cell r="AK32" t="str">
            <v>1006(EP-03)</v>
          </cell>
          <cell r="AL32" t="str">
            <v>63</v>
          </cell>
          <cell r="AM32">
            <v>1</v>
          </cell>
          <cell r="AN32">
            <v>24.9</v>
          </cell>
          <cell r="AO32">
            <v>18.899999999999999</v>
          </cell>
          <cell r="AP32">
            <v>44.29</v>
          </cell>
          <cell r="AQ32">
            <v>44.18</v>
          </cell>
          <cell r="AR32">
            <v>52.91</v>
          </cell>
          <cell r="AS32">
            <v>29.35</v>
          </cell>
          <cell r="AT32">
            <v>1100</v>
          </cell>
          <cell r="AU32">
            <v>1000</v>
          </cell>
          <cell r="AV32">
            <v>1300</v>
          </cell>
        </row>
        <row r="33">
          <cell r="AH33" t="str">
            <v>EROP</v>
          </cell>
          <cell r="AI33" t="str">
            <v xml:space="preserve">EPOXY RED OXIDE PRIMER </v>
          </cell>
          <cell r="AJ33" t="str">
            <v>0421(Z-500)</v>
          </cell>
          <cell r="AK33" t="str">
            <v>1009(EP-02)</v>
          </cell>
          <cell r="AL33" t="str">
            <v>87</v>
          </cell>
          <cell r="AM33">
            <v>1</v>
          </cell>
          <cell r="AN33">
            <v>11.3</v>
          </cell>
          <cell r="AO33">
            <v>10.9</v>
          </cell>
          <cell r="AP33">
            <v>28.1</v>
          </cell>
          <cell r="AQ33">
            <v>41.59</v>
          </cell>
          <cell r="AR33">
            <v>43.12</v>
          </cell>
          <cell r="AS33">
            <v>39.15</v>
          </cell>
          <cell r="AT33">
            <v>470</v>
          </cell>
          <cell r="AU33">
            <v>470</v>
          </cell>
          <cell r="AV33">
            <v>1100</v>
          </cell>
        </row>
        <row r="34">
          <cell r="AH34" t="str">
            <v>EV</v>
          </cell>
          <cell r="AI34" t="str">
            <v xml:space="preserve">EPOXY VARNISH </v>
          </cell>
          <cell r="AJ34" t="str">
            <v>0450</v>
          </cell>
          <cell r="AK34" t="str">
            <v>1010</v>
          </cell>
          <cell r="AL34" t="str">
            <v>46</v>
          </cell>
          <cell r="AM34">
            <v>1</v>
          </cell>
          <cell r="AN34">
            <v>19</v>
          </cell>
          <cell r="AO34">
            <v>19.399999999999999</v>
          </cell>
          <cell r="AP34">
            <v>21.1</v>
          </cell>
          <cell r="AQ34">
            <v>28.95</v>
          </cell>
          <cell r="AR34">
            <v>28.35</v>
          </cell>
          <cell r="AS34">
            <v>26.07</v>
          </cell>
          <cell r="AT34">
            <v>550</v>
          </cell>
          <cell r="AU34">
            <v>550</v>
          </cell>
          <cell r="AV34">
            <v>550</v>
          </cell>
        </row>
        <row r="35">
          <cell r="AH35" t="str">
            <v>EFC</v>
          </cell>
          <cell r="AI35" t="str">
            <v xml:space="preserve">EPOXY FINISH COATING </v>
          </cell>
          <cell r="AJ35" t="str">
            <v>0451</v>
          </cell>
          <cell r="AK35" t="str">
            <v>1001(EP-04)</v>
          </cell>
          <cell r="AL35" t="str">
            <v>86</v>
          </cell>
          <cell r="AM35">
            <v>1</v>
          </cell>
          <cell r="AN35">
            <v>16.8</v>
          </cell>
          <cell r="AO35">
            <v>18.3</v>
          </cell>
          <cell r="AP35">
            <v>34.9</v>
          </cell>
          <cell r="AQ35">
            <v>41.67</v>
          </cell>
          <cell r="AR35">
            <v>38.25</v>
          </cell>
          <cell r="AS35">
            <v>22.92</v>
          </cell>
          <cell r="AT35">
            <v>700</v>
          </cell>
          <cell r="AU35">
            <v>700</v>
          </cell>
          <cell r="AV35">
            <v>800</v>
          </cell>
        </row>
        <row r="36">
          <cell r="AH36" t="str">
            <v>CTE</v>
          </cell>
          <cell r="AI36" t="str">
            <v xml:space="preserve">COAL TAR EPOXY HB </v>
          </cell>
          <cell r="AJ36" t="str">
            <v>0459</v>
          </cell>
          <cell r="AK36" t="str">
            <v>1004(EP-06)</v>
          </cell>
          <cell r="AL36" t="str">
            <v>58</v>
          </cell>
          <cell r="AM36">
            <v>1</v>
          </cell>
          <cell r="AN36">
            <v>7.9</v>
          </cell>
          <cell r="AO36">
            <v>7.6</v>
          </cell>
          <cell r="AP36">
            <v>0</v>
          </cell>
          <cell r="AQ36">
            <v>50.63</v>
          </cell>
          <cell r="AR36">
            <v>52.63</v>
          </cell>
          <cell r="AS36">
            <v>0</v>
          </cell>
          <cell r="AT36">
            <v>400</v>
          </cell>
          <cell r="AU36">
            <v>400</v>
          </cell>
          <cell r="AV36">
            <v>700</v>
          </cell>
        </row>
        <row r="37">
          <cell r="AH37" t="str">
            <v>IZRP</v>
          </cell>
          <cell r="AI37" t="str">
            <v xml:space="preserve">INORGANIC ZINC RICH PRIMER </v>
          </cell>
          <cell r="AJ37" t="str">
            <v>4120(Z-120HB)</v>
          </cell>
          <cell r="AK37" t="str">
            <v>1011(IZ-01)</v>
          </cell>
          <cell r="AL37" t="str">
            <v>33</v>
          </cell>
          <cell r="AM37">
            <v>1</v>
          </cell>
          <cell r="AN37">
            <v>19.399999999999999</v>
          </cell>
          <cell r="AO37">
            <v>15.6</v>
          </cell>
          <cell r="AP37">
            <v>30.3</v>
          </cell>
          <cell r="AQ37">
            <v>56.7</v>
          </cell>
          <cell r="AR37">
            <v>64.099999999999994</v>
          </cell>
          <cell r="AS37">
            <v>42.9</v>
          </cell>
          <cell r="AT37">
            <v>1100</v>
          </cell>
          <cell r="AU37">
            <v>1000</v>
          </cell>
          <cell r="AV37">
            <v>1300</v>
          </cell>
        </row>
        <row r="38">
          <cell r="AH38" t="str">
            <v>EATP</v>
          </cell>
          <cell r="AI38" t="str">
            <v>EPOXY ALUMINUM TRIPOLYPHOSPHATE PRIMER</v>
          </cell>
          <cell r="AJ38" t="str">
            <v>A-536</v>
          </cell>
          <cell r="AK38" t="str">
            <v>1075</v>
          </cell>
          <cell r="AL38" t="str">
            <v>57</v>
          </cell>
          <cell r="AM38">
            <v>1</v>
          </cell>
          <cell r="AN38">
            <v>18.7</v>
          </cell>
          <cell r="AO38">
            <v>14.7</v>
          </cell>
          <cell r="AP38">
            <v>15.5</v>
          </cell>
          <cell r="AQ38">
            <v>42.78</v>
          </cell>
          <cell r="AR38">
            <v>42.86</v>
          </cell>
          <cell r="AS38">
            <v>39.03</v>
          </cell>
          <cell r="AT38">
            <v>800</v>
          </cell>
          <cell r="AU38">
            <v>630</v>
          </cell>
          <cell r="AV38">
            <v>605</v>
          </cell>
        </row>
        <row r="39">
          <cell r="AH39" t="str">
            <v>EBZRP</v>
          </cell>
          <cell r="AI39" t="str">
            <v xml:space="preserve">EPOXY CURED BASED ZINC RICH PRIMER </v>
          </cell>
          <cell r="AJ39" t="str">
            <v>4180(Z-800)</v>
          </cell>
          <cell r="AK39" t="str">
            <v>1002</v>
          </cell>
          <cell r="AL39">
            <v>0</v>
          </cell>
          <cell r="AM39">
            <v>1</v>
          </cell>
          <cell r="AN39">
            <v>27.3</v>
          </cell>
          <cell r="AO39">
            <v>15.7</v>
          </cell>
          <cell r="AP39">
            <v>0</v>
          </cell>
          <cell r="AQ39">
            <v>40.29</v>
          </cell>
          <cell r="AR39">
            <v>38.22</v>
          </cell>
          <cell r="AS39">
            <v>0</v>
          </cell>
          <cell r="AT39">
            <v>1100</v>
          </cell>
          <cell r="AU39">
            <v>600</v>
          </cell>
          <cell r="AV39" t="e">
            <v>#REF!</v>
          </cell>
        </row>
        <row r="40">
          <cell r="AH40" t="str">
            <v>HBEP</v>
          </cell>
          <cell r="AI40" t="str">
            <v>HIGH BUILD EPOXY POLYAMINE CURED</v>
          </cell>
          <cell r="AJ40" t="str">
            <v>4418(A-418)</v>
          </cell>
          <cell r="AK40" t="str">
            <v>1015</v>
          </cell>
          <cell r="AL40">
            <v>0</v>
          </cell>
          <cell r="AM40">
            <v>1</v>
          </cell>
          <cell r="AN40">
            <v>18.3</v>
          </cell>
          <cell r="AO40">
            <v>13.1</v>
          </cell>
          <cell r="AP40">
            <v>0</v>
          </cell>
          <cell r="AQ40">
            <v>65.569999999999993</v>
          </cell>
          <cell r="AR40">
            <v>83.97</v>
          </cell>
          <cell r="AS40">
            <v>0</v>
          </cell>
          <cell r="AT40">
            <v>1200</v>
          </cell>
          <cell r="AU40">
            <v>1100</v>
          </cell>
          <cell r="AV40" t="e">
            <v>#REF!</v>
          </cell>
        </row>
        <row r="41">
          <cell r="AH41" t="str">
            <v>HSCP</v>
          </cell>
          <cell r="AI41" t="str">
            <v>HIGH SOILD EPOXY POLYAMINE CURED PRIMER</v>
          </cell>
          <cell r="AJ41" t="str">
            <v>4418(A-448)</v>
          </cell>
          <cell r="AK41">
            <v>1017</v>
          </cell>
          <cell r="AL41">
            <v>0</v>
          </cell>
          <cell r="AM41">
            <v>1</v>
          </cell>
          <cell r="AN41">
            <v>20.309999999999999</v>
          </cell>
          <cell r="AO41">
            <v>13.1</v>
          </cell>
          <cell r="AP41">
            <v>0</v>
          </cell>
          <cell r="AQ41">
            <v>64</v>
          </cell>
          <cell r="AR41">
            <v>83.97</v>
          </cell>
          <cell r="AS41">
            <v>0</v>
          </cell>
          <cell r="AT41">
            <v>1300</v>
          </cell>
          <cell r="AU41">
            <v>1100</v>
          </cell>
          <cell r="AV41" t="e">
            <v>#REF!</v>
          </cell>
        </row>
        <row r="42">
          <cell r="AH42" t="str">
            <v>EEA</v>
          </cell>
          <cell r="AI42" t="str">
            <v>EPOXY ENAMEL AMINE ADDUCT CURED</v>
          </cell>
          <cell r="AJ42" t="str">
            <v>4450(A-500)</v>
          </cell>
          <cell r="AK42" t="str">
            <v>1014</v>
          </cell>
          <cell r="AL42">
            <v>0</v>
          </cell>
          <cell r="AM42">
            <v>1</v>
          </cell>
          <cell r="AN42">
            <v>23.8</v>
          </cell>
          <cell r="AO42">
            <v>11.4</v>
          </cell>
          <cell r="AP42">
            <v>0</v>
          </cell>
          <cell r="AQ42">
            <v>37.82</v>
          </cell>
          <cell r="AR42">
            <v>83.33</v>
          </cell>
          <cell r="AS42">
            <v>0</v>
          </cell>
          <cell r="AT42">
            <v>900</v>
          </cell>
          <cell r="AU42">
            <v>950</v>
          </cell>
          <cell r="AV42" t="e">
            <v>#REF!</v>
          </cell>
        </row>
        <row r="43">
          <cell r="AH43" t="str">
            <v>NEP</v>
          </cell>
          <cell r="AI43" t="str">
            <v>NON-REACTIVE EPOXY PRIMER</v>
          </cell>
          <cell r="AJ43" t="str">
            <v>4405(A-505)</v>
          </cell>
          <cell r="AK43">
            <v>0</v>
          </cell>
          <cell r="AL43">
            <v>0</v>
          </cell>
          <cell r="AM43">
            <v>1</v>
          </cell>
          <cell r="AN43">
            <v>19.2</v>
          </cell>
          <cell r="AO43">
            <v>0</v>
          </cell>
          <cell r="AP43">
            <v>0</v>
          </cell>
          <cell r="AQ43">
            <v>41.67</v>
          </cell>
          <cell r="AR43">
            <v>0</v>
          </cell>
          <cell r="AS43">
            <v>0</v>
          </cell>
          <cell r="AT43">
            <v>800</v>
          </cell>
          <cell r="AU43" t="e">
            <v>#REF!</v>
          </cell>
          <cell r="AV43" t="e">
            <v>#REF!</v>
          </cell>
        </row>
        <row r="44">
          <cell r="AH44" t="str">
            <v>ZCOP</v>
          </cell>
          <cell r="AI44" t="str">
            <v xml:space="preserve">ZINC CHROMATE-RED OXIDE/EPOXY PRIMER </v>
          </cell>
          <cell r="AJ44" t="str">
            <v>4451(A-510)</v>
          </cell>
          <cell r="AK44" t="str">
            <v>1016</v>
          </cell>
          <cell r="AL44" t="str">
            <v>530</v>
          </cell>
          <cell r="AM44">
            <v>1</v>
          </cell>
          <cell r="AN44">
            <v>18.2</v>
          </cell>
          <cell r="AO44">
            <v>8.1999999999999993</v>
          </cell>
          <cell r="AP44">
            <v>15.5</v>
          </cell>
          <cell r="AQ44">
            <v>42.86</v>
          </cell>
          <cell r="AR44">
            <v>85.37</v>
          </cell>
          <cell r="AS44">
            <v>36.450000000000003</v>
          </cell>
          <cell r="AT44">
            <v>780</v>
          </cell>
          <cell r="AU44">
            <v>700</v>
          </cell>
          <cell r="AV44">
            <v>565</v>
          </cell>
        </row>
        <row r="45">
          <cell r="AH45" t="str">
            <v>EPC</v>
          </cell>
          <cell r="AI45" t="str">
            <v xml:space="preserve">EPOXY ENAMEL/POLYAMIDE CURED </v>
          </cell>
          <cell r="AJ45" t="str">
            <v>4415(A-515)</v>
          </cell>
          <cell r="AK45">
            <v>0</v>
          </cell>
          <cell r="AL45">
            <v>0</v>
          </cell>
          <cell r="AM45">
            <v>1</v>
          </cell>
          <cell r="AN45">
            <v>19.8</v>
          </cell>
          <cell r="AO45">
            <v>0</v>
          </cell>
          <cell r="AP45">
            <v>0</v>
          </cell>
          <cell r="AQ45">
            <v>42.93</v>
          </cell>
          <cell r="AR45">
            <v>0</v>
          </cell>
          <cell r="AS45">
            <v>0</v>
          </cell>
          <cell r="AT45">
            <v>850</v>
          </cell>
          <cell r="AU45" t="e">
            <v>#REF!</v>
          </cell>
          <cell r="AV45" t="e">
            <v>#REF!</v>
          </cell>
        </row>
        <row r="46">
          <cell r="AH46" t="str">
            <v>4425(A-525)</v>
          </cell>
          <cell r="AI46" t="str">
            <v>EPOXY NON-SKID SURFACING</v>
          </cell>
          <cell r="AJ46" t="str">
            <v>4425(A-525)</v>
          </cell>
          <cell r="AK46" t="str">
            <v>1018</v>
          </cell>
          <cell r="AL46">
            <v>0</v>
          </cell>
          <cell r="AM46">
            <v>1</v>
          </cell>
          <cell r="AN46">
            <v>18</v>
          </cell>
          <cell r="AO46">
            <v>31.3</v>
          </cell>
          <cell r="AP46">
            <v>0</v>
          </cell>
          <cell r="AQ46">
            <v>37.78</v>
          </cell>
          <cell r="AR46">
            <v>47.92</v>
          </cell>
          <cell r="AS46">
            <v>0</v>
          </cell>
          <cell r="AT46">
            <v>680</v>
          </cell>
          <cell r="AU46">
            <v>1500</v>
          </cell>
          <cell r="AV46" t="e">
            <v>#REF!</v>
          </cell>
        </row>
        <row r="47">
          <cell r="AH47" t="str">
            <v>EPAP</v>
          </cell>
          <cell r="AI47" t="str">
            <v>EPOXY-POLYAMIDE,ALLOY PRIMER.</v>
          </cell>
          <cell r="AJ47" t="str">
            <v>4465(A-650)</v>
          </cell>
          <cell r="AK47">
            <v>1020</v>
          </cell>
          <cell r="AL47">
            <v>0</v>
          </cell>
          <cell r="AM47">
            <v>1</v>
          </cell>
          <cell r="AN47">
            <v>21</v>
          </cell>
          <cell r="AO47">
            <v>26.92</v>
          </cell>
          <cell r="AP47">
            <v>0</v>
          </cell>
          <cell r="AQ47">
            <v>42.86</v>
          </cell>
          <cell r="AR47">
            <v>13</v>
          </cell>
          <cell r="AS47">
            <v>0</v>
          </cell>
          <cell r="AT47">
            <v>900</v>
          </cell>
          <cell r="AU47">
            <v>350</v>
          </cell>
          <cell r="AV47" t="e">
            <v>#REF!</v>
          </cell>
        </row>
        <row r="48">
          <cell r="AH48" t="e">
            <v>#REF!</v>
          </cell>
          <cell r="AI48" t="str">
            <v>LEAD SILICO CHROMATE EP.PRI./POLYAMIDE CURED</v>
          </cell>
          <cell r="AJ48" t="str">
            <v>4430(A-530)</v>
          </cell>
          <cell r="AK48">
            <v>0</v>
          </cell>
          <cell r="AL48">
            <v>0</v>
          </cell>
          <cell r="AM48">
            <v>1</v>
          </cell>
          <cell r="AN48">
            <v>21.97</v>
          </cell>
          <cell r="AO48">
            <v>0</v>
          </cell>
          <cell r="AP48">
            <v>0</v>
          </cell>
          <cell r="AQ48">
            <v>37.78</v>
          </cell>
          <cell r="AR48">
            <v>0</v>
          </cell>
          <cell r="AS48">
            <v>0</v>
          </cell>
          <cell r="AT48">
            <v>830</v>
          </cell>
          <cell r="AU48" t="e">
            <v>#REF!</v>
          </cell>
          <cell r="AV48" t="e">
            <v>#REF!</v>
          </cell>
        </row>
        <row r="49">
          <cell r="AH49" t="str">
            <v>ERLP</v>
          </cell>
          <cell r="AI49" t="str">
            <v>EPOXY RED LEAD POLYAMIDE CURED PRIMER</v>
          </cell>
          <cell r="AJ49" t="str">
            <v>4440(A-540)</v>
          </cell>
          <cell r="AK49" t="str">
            <v>1051</v>
          </cell>
          <cell r="AL49">
            <v>0</v>
          </cell>
          <cell r="AM49">
            <v>1</v>
          </cell>
          <cell r="AN49">
            <v>19.399999999999999</v>
          </cell>
          <cell r="AO49">
            <v>15.8</v>
          </cell>
          <cell r="AP49">
            <v>0</v>
          </cell>
          <cell r="AQ49">
            <v>42.78</v>
          </cell>
          <cell r="AR49">
            <v>43.04</v>
          </cell>
          <cell r="AS49">
            <v>0</v>
          </cell>
          <cell r="AT49">
            <v>830</v>
          </cell>
          <cell r="AU49">
            <v>680</v>
          </cell>
          <cell r="AV49" t="e">
            <v>#REF!</v>
          </cell>
        </row>
        <row r="50">
          <cell r="AH50" t="str">
            <v>EROP</v>
          </cell>
          <cell r="AI50" t="str">
            <v>RED LEAD-RED OXIDE EP./POLYAMIDE CURED PRI.</v>
          </cell>
          <cell r="AJ50" t="str">
            <v>4445(A-545)</v>
          </cell>
          <cell r="AK50" t="str">
            <v>1060</v>
          </cell>
          <cell r="AL50">
            <v>0</v>
          </cell>
          <cell r="AM50">
            <v>1</v>
          </cell>
          <cell r="AN50">
            <v>18.7</v>
          </cell>
          <cell r="AO50">
            <v>20.9</v>
          </cell>
          <cell r="AP50">
            <v>0</v>
          </cell>
          <cell r="AQ50">
            <v>42.78</v>
          </cell>
          <cell r="AR50">
            <v>28.71</v>
          </cell>
          <cell r="AS50">
            <v>0</v>
          </cell>
          <cell r="AT50">
            <v>800</v>
          </cell>
          <cell r="AU50">
            <v>600</v>
          </cell>
          <cell r="AV50" t="e">
            <v>#REF!</v>
          </cell>
        </row>
        <row r="51">
          <cell r="AH51" t="str">
            <v>ETC</v>
          </cell>
          <cell r="AI51" t="str">
            <v>TAR EPOXY COATING/AMINE CURED</v>
          </cell>
          <cell r="AJ51" t="str">
            <v>4460(A-560)</v>
          </cell>
          <cell r="AK51" t="str">
            <v>1070(EP-10)</v>
          </cell>
          <cell r="AL51">
            <v>0</v>
          </cell>
          <cell r="AM51">
            <v>1</v>
          </cell>
          <cell r="AN51">
            <v>11.69</v>
          </cell>
          <cell r="AO51">
            <v>12.2</v>
          </cell>
          <cell r="AP51">
            <v>0</v>
          </cell>
          <cell r="AQ51">
            <v>42.78</v>
          </cell>
          <cell r="AR51">
            <v>57.38</v>
          </cell>
          <cell r="AS51">
            <v>0</v>
          </cell>
          <cell r="AT51">
            <v>500</v>
          </cell>
          <cell r="AU51">
            <v>700</v>
          </cell>
          <cell r="AV51">
            <v>1500</v>
          </cell>
        </row>
        <row r="52">
          <cell r="AH52" t="str">
            <v>EWB</v>
          </cell>
          <cell r="AI52" t="str">
            <v>WATER BASE EPOXY ENAMEL/POLTAMINE CURED</v>
          </cell>
          <cell r="AJ52" t="str">
            <v>4458(A-580)</v>
          </cell>
          <cell r="AK52" t="str">
            <v>1017(EP-07)</v>
          </cell>
          <cell r="AL52" t="str">
            <v>96</v>
          </cell>
          <cell r="AM52">
            <v>1</v>
          </cell>
          <cell r="AN52">
            <v>34.4</v>
          </cell>
          <cell r="AO52">
            <v>16</v>
          </cell>
          <cell r="AP52">
            <v>32.700000000000003</v>
          </cell>
          <cell r="AQ52">
            <v>37.79</v>
          </cell>
          <cell r="AR52">
            <v>43.75</v>
          </cell>
          <cell r="AS52">
            <v>45.87</v>
          </cell>
          <cell r="AT52">
            <v>1300</v>
          </cell>
          <cell r="AU52">
            <v>700</v>
          </cell>
          <cell r="AV52">
            <v>1500</v>
          </cell>
        </row>
        <row r="53">
          <cell r="AH53" t="str">
            <v>CCTE</v>
          </cell>
          <cell r="AI53" t="str">
            <v>CATALYZED COAL TAR EPOXY POLYAMINE CURED</v>
          </cell>
          <cell r="AJ53" t="str">
            <v>4459(A-590)</v>
          </cell>
          <cell r="AK53" t="str">
            <v>SP-06</v>
          </cell>
          <cell r="AL53">
            <v>0</v>
          </cell>
          <cell r="AM53">
            <v>1</v>
          </cell>
          <cell r="AN53">
            <v>12.6</v>
          </cell>
          <cell r="AO53">
            <v>32.1</v>
          </cell>
          <cell r="AP53">
            <v>0</v>
          </cell>
          <cell r="AQ53">
            <v>55.56</v>
          </cell>
          <cell r="AR53">
            <v>42.37</v>
          </cell>
          <cell r="AS53">
            <v>0</v>
          </cell>
          <cell r="AT53">
            <v>700</v>
          </cell>
          <cell r="AU53">
            <v>1360</v>
          </cell>
          <cell r="AV53" t="e">
            <v>#REF!</v>
          </cell>
        </row>
        <row r="54">
          <cell r="AH54" t="str">
            <v>EPF</v>
          </cell>
          <cell r="AI54" t="str">
            <v>EPOXY-POLYAMINE,FINISH</v>
          </cell>
          <cell r="AJ54" t="str">
            <v>4465(A-650)</v>
          </cell>
          <cell r="AK54" t="str">
            <v>SP-08</v>
          </cell>
          <cell r="AL54">
            <v>0</v>
          </cell>
          <cell r="AM54">
            <v>1</v>
          </cell>
          <cell r="AN54">
            <v>21</v>
          </cell>
          <cell r="AO54">
            <v>24.4</v>
          </cell>
          <cell r="AP54">
            <v>0</v>
          </cell>
          <cell r="AQ54">
            <v>42.86</v>
          </cell>
          <cell r="AR54">
            <v>25</v>
          </cell>
          <cell r="AS54">
            <v>0</v>
          </cell>
          <cell r="AT54">
            <v>900</v>
          </cell>
          <cell r="AU54">
            <v>610</v>
          </cell>
          <cell r="AV54" t="e">
            <v>#REF!</v>
          </cell>
        </row>
        <row r="55">
          <cell r="AH55" t="str">
            <v>EPRLP</v>
          </cell>
          <cell r="AI55" t="str">
            <v>EPOXY/POLYAMINE,RED LEAD PRIMER</v>
          </cell>
          <cell r="AJ55" t="str">
            <v>4570(A-700)</v>
          </cell>
          <cell r="AK55" t="str">
            <v>SP-09</v>
          </cell>
          <cell r="AL55">
            <v>0</v>
          </cell>
          <cell r="AM55">
            <v>1</v>
          </cell>
          <cell r="AN55">
            <v>21</v>
          </cell>
          <cell r="AO55">
            <v>32</v>
          </cell>
          <cell r="AP55">
            <v>0</v>
          </cell>
          <cell r="AQ55">
            <v>42.86</v>
          </cell>
          <cell r="AR55">
            <v>23.75</v>
          </cell>
          <cell r="AS55">
            <v>0</v>
          </cell>
          <cell r="AT55">
            <v>900</v>
          </cell>
          <cell r="AU55">
            <v>760</v>
          </cell>
          <cell r="AV55" t="e">
            <v>#REF!</v>
          </cell>
        </row>
        <row r="56">
          <cell r="AH56" t="str">
            <v>EMOP</v>
          </cell>
          <cell r="AI56" t="str">
            <v xml:space="preserve">EPOXY MIO PRIMER </v>
          </cell>
          <cell r="AJ56" t="str">
            <v>4691(Ar-910)</v>
          </cell>
          <cell r="AK56" t="str">
            <v>1050(EP-20)</v>
          </cell>
          <cell r="AL56" t="str">
            <v>76</v>
          </cell>
          <cell r="AM56">
            <v>1</v>
          </cell>
          <cell r="AN56">
            <v>17.3</v>
          </cell>
          <cell r="AO56">
            <v>9.2799999999999994</v>
          </cell>
          <cell r="AP56">
            <v>30.9</v>
          </cell>
          <cell r="AQ56">
            <v>43.35</v>
          </cell>
          <cell r="AR56">
            <v>31.25</v>
          </cell>
          <cell r="AS56">
            <v>25.89</v>
          </cell>
          <cell r="AT56">
            <v>750</v>
          </cell>
          <cell r="AU56">
            <v>290</v>
          </cell>
          <cell r="AV56">
            <v>800</v>
          </cell>
        </row>
        <row r="57">
          <cell r="AH57" t="str">
            <v>EPCP</v>
          </cell>
          <cell r="AI57" t="str">
            <v>EPOXY-PHENOLIC CURED PRIMER .</v>
          </cell>
          <cell r="AJ57" t="str">
            <v>4691(Ar-910)</v>
          </cell>
          <cell r="AK57" t="str">
            <v>1060</v>
          </cell>
          <cell r="AL57" t="str">
            <v>76</v>
          </cell>
          <cell r="AM57">
            <v>1</v>
          </cell>
          <cell r="AN57">
            <v>17.3</v>
          </cell>
          <cell r="AO57">
            <v>19.2</v>
          </cell>
          <cell r="AP57">
            <v>30.9</v>
          </cell>
          <cell r="AQ57">
            <v>43.35</v>
          </cell>
          <cell r="AR57">
            <v>31.25</v>
          </cell>
          <cell r="AS57">
            <v>25.89</v>
          </cell>
          <cell r="AT57">
            <v>750</v>
          </cell>
          <cell r="AU57">
            <v>600</v>
          </cell>
          <cell r="AV57">
            <v>800</v>
          </cell>
        </row>
        <row r="58">
          <cell r="AH58" t="str">
            <v>EPCP</v>
          </cell>
          <cell r="AI58" t="str">
            <v>EPOXY-PHENOLIC CURED PRIMER .</v>
          </cell>
          <cell r="AJ58" t="str">
            <v>4691(Ar-910)</v>
          </cell>
          <cell r="AK58" t="str">
            <v>1060</v>
          </cell>
          <cell r="AL58" t="str">
            <v>76</v>
          </cell>
          <cell r="AM58">
            <v>1</v>
          </cell>
          <cell r="AN58">
            <v>17.3</v>
          </cell>
          <cell r="AO58">
            <v>19.2</v>
          </cell>
          <cell r="AP58">
            <v>30.9</v>
          </cell>
          <cell r="AQ58">
            <v>43.35</v>
          </cell>
          <cell r="AR58">
            <v>31.25</v>
          </cell>
          <cell r="AS58">
            <v>25.89</v>
          </cell>
          <cell r="AT58">
            <v>750</v>
          </cell>
          <cell r="AU58">
            <v>600</v>
          </cell>
          <cell r="AV58">
            <v>800</v>
          </cell>
        </row>
        <row r="59">
          <cell r="AH59" t="e">
            <v>#REF!</v>
          </cell>
          <cell r="AI59" t="str">
            <v xml:space="preserve">CHLORINATED RUBBER RESIN </v>
          </cell>
          <cell r="AJ59" t="e">
            <v>#REF!</v>
          </cell>
          <cell r="AK59" t="e">
            <v>#REF!</v>
          </cell>
          <cell r="AL59" t="e">
            <v>#REF!</v>
          </cell>
          <cell r="AM59" t="e">
            <v>#REF!</v>
          </cell>
          <cell r="AN59" t="e">
            <v>#REF!</v>
          </cell>
          <cell r="AO59" t="e">
            <v>#REF!</v>
          </cell>
          <cell r="AP59" t="e">
            <v>#REF!</v>
          </cell>
          <cell r="AQ59" t="e">
            <v>#REF!</v>
          </cell>
          <cell r="AR59" t="e">
            <v>#REF!</v>
          </cell>
          <cell r="AS59" t="e">
            <v>#REF!</v>
          </cell>
          <cell r="AT59" t="e">
            <v>#REF!</v>
          </cell>
          <cell r="AU59" t="e">
            <v>#REF!</v>
          </cell>
          <cell r="AV59" t="e">
            <v>#REF!</v>
          </cell>
        </row>
        <row r="60">
          <cell r="AH60" t="str">
            <v>CRRLP</v>
          </cell>
          <cell r="AI60" t="str">
            <v xml:space="preserve">CALORINATED RUBBER RED LEAD PRIMER </v>
          </cell>
          <cell r="AJ60" t="str">
            <v>0201</v>
          </cell>
          <cell r="AK60" t="str">
            <v>1402(RF-63)</v>
          </cell>
          <cell r="AL60" t="str">
            <v>530</v>
          </cell>
          <cell r="AM60">
            <v>1</v>
          </cell>
          <cell r="AN60">
            <v>14.7</v>
          </cell>
          <cell r="AO60">
            <v>12.9</v>
          </cell>
          <cell r="AP60">
            <v>15.5</v>
          </cell>
          <cell r="AQ60">
            <v>32.65</v>
          </cell>
          <cell r="AR60">
            <v>37.979999999999997</v>
          </cell>
          <cell r="AS60">
            <v>36.450000000000003</v>
          </cell>
          <cell r="AT60">
            <v>480</v>
          </cell>
          <cell r="AU60">
            <v>490</v>
          </cell>
          <cell r="AV60">
            <v>565</v>
          </cell>
        </row>
        <row r="61">
          <cell r="AH61" t="str">
            <v>CRZCP</v>
          </cell>
          <cell r="AI61" t="str">
            <v>CHLORINATED RUBBER PRIMER ZINC CHROMATE PR.</v>
          </cell>
          <cell r="AJ61" t="str">
            <v>0211</v>
          </cell>
          <cell r="AK61" t="str">
            <v>1450(RF-67)</v>
          </cell>
          <cell r="AL61" t="str">
            <v>540</v>
          </cell>
          <cell r="AM61">
            <v>1</v>
          </cell>
          <cell r="AN61">
            <v>15.5</v>
          </cell>
          <cell r="AO61">
            <v>11.3</v>
          </cell>
          <cell r="AP61">
            <v>14.1</v>
          </cell>
          <cell r="AQ61">
            <v>30.97</v>
          </cell>
          <cell r="AR61">
            <v>42.48</v>
          </cell>
          <cell r="AS61">
            <v>36.450000000000003</v>
          </cell>
          <cell r="AT61">
            <v>480</v>
          </cell>
          <cell r="AU61">
            <v>480</v>
          </cell>
          <cell r="AV61">
            <v>514</v>
          </cell>
        </row>
        <row r="62">
          <cell r="AH62" t="str">
            <v>CRROP</v>
          </cell>
          <cell r="AI62" t="str">
            <v xml:space="preserve">CHLORINATED RUBBER RED OXIDE PRIMER </v>
          </cell>
          <cell r="AJ62" t="str">
            <v>0221</v>
          </cell>
          <cell r="AK62" t="str">
            <v>1403(RF-65)</v>
          </cell>
          <cell r="AL62" t="str">
            <v>510</v>
          </cell>
          <cell r="AM62">
            <v>1</v>
          </cell>
          <cell r="AN62">
            <v>14.6</v>
          </cell>
          <cell r="AO62">
            <v>12.1</v>
          </cell>
          <cell r="AP62">
            <v>31</v>
          </cell>
          <cell r="AQ62">
            <v>30.82</v>
          </cell>
          <cell r="AR62">
            <v>38.020000000000003</v>
          </cell>
          <cell r="AS62">
            <v>38.549999999999997</v>
          </cell>
          <cell r="AT62">
            <v>450</v>
          </cell>
          <cell r="AU62">
            <v>460</v>
          </cell>
          <cell r="AV62">
            <v>1195</v>
          </cell>
        </row>
        <row r="63">
          <cell r="AH63" t="str">
            <v>CRF</v>
          </cell>
          <cell r="AI63" t="str">
            <v xml:space="preserve">CHLORINATED RUBBER FINISH </v>
          </cell>
          <cell r="AJ63" t="str">
            <v>0251</v>
          </cell>
          <cell r="AK63" t="str">
            <v>1401</v>
          </cell>
          <cell r="AL63" t="str">
            <v>520</v>
          </cell>
          <cell r="AM63">
            <v>1</v>
          </cell>
          <cell r="AN63">
            <v>18.899999999999999</v>
          </cell>
          <cell r="AO63">
            <v>15.8</v>
          </cell>
          <cell r="AP63">
            <v>16.7</v>
          </cell>
          <cell r="AQ63">
            <v>31.75</v>
          </cell>
          <cell r="AR63">
            <v>34.18</v>
          </cell>
          <cell r="AS63">
            <v>33.83</v>
          </cell>
          <cell r="AT63">
            <v>600</v>
          </cell>
          <cell r="AU63">
            <v>540</v>
          </cell>
          <cell r="AV63">
            <v>565</v>
          </cell>
        </row>
        <row r="64">
          <cell r="AH64" t="str">
            <v>CRATP</v>
          </cell>
          <cell r="AI64" t="str">
            <v>C RUBBER ALUMINUM TRIPOLYPHOSPHATE PRIMER</v>
          </cell>
          <cell r="AJ64" t="str">
            <v>0203</v>
          </cell>
          <cell r="AK64">
            <v>0</v>
          </cell>
          <cell r="AL64" t="str">
            <v>531</v>
          </cell>
          <cell r="AM64">
            <v>1</v>
          </cell>
          <cell r="AN64">
            <v>13.4</v>
          </cell>
          <cell r="AO64">
            <v>0</v>
          </cell>
          <cell r="AP64">
            <v>14.5</v>
          </cell>
          <cell r="AQ64">
            <v>37.31</v>
          </cell>
          <cell r="AR64">
            <v>0</v>
          </cell>
          <cell r="AS64">
            <v>36.409999999999997</v>
          </cell>
          <cell r="AT64">
            <v>500</v>
          </cell>
          <cell r="AU64">
            <v>0</v>
          </cell>
          <cell r="AV64">
            <v>528</v>
          </cell>
        </row>
        <row r="65">
          <cell r="AH65" t="str">
            <v>PCRF</v>
          </cell>
          <cell r="AI65" t="str">
            <v>PIGMENTED CHLORINATED RUBBER FINISH</v>
          </cell>
          <cell r="AJ65" t="str">
            <v>4470(C-700)</v>
          </cell>
          <cell r="AK65" t="str">
            <v>RF-51~56</v>
          </cell>
          <cell r="AL65" t="str">
            <v>560</v>
          </cell>
          <cell r="AM65">
            <v>1</v>
          </cell>
          <cell r="AN65">
            <v>27.1</v>
          </cell>
          <cell r="AO65">
            <v>12.3</v>
          </cell>
          <cell r="AP65">
            <v>13.5</v>
          </cell>
          <cell r="AQ65">
            <v>33.21</v>
          </cell>
          <cell r="AR65">
            <v>38.21</v>
          </cell>
          <cell r="AS65">
            <v>33.78</v>
          </cell>
          <cell r="AT65">
            <v>900</v>
          </cell>
          <cell r="AU65">
            <v>470</v>
          </cell>
          <cell r="AV65">
            <v>456</v>
          </cell>
        </row>
        <row r="66">
          <cell r="AH66" t="str">
            <v>CRRLP</v>
          </cell>
          <cell r="AI66" t="str">
            <v xml:space="preserve">CHLORINATED RUBBER RED LEAD PRIMER </v>
          </cell>
          <cell r="AJ66" t="str">
            <v>4575(C-750)</v>
          </cell>
          <cell r="AK66">
            <v>456</v>
          </cell>
          <cell r="AL66" t="str">
            <v>500</v>
          </cell>
          <cell r="AM66">
            <v>1</v>
          </cell>
          <cell r="AN66">
            <v>17.2</v>
          </cell>
          <cell r="AO66">
            <v>17.199996948242188</v>
          </cell>
          <cell r="AP66">
            <v>15</v>
          </cell>
          <cell r="AQ66">
            <v>37.79</v>
          </cell>
          <cell r="AR66">
            <v>0</v>
          </cell>
          <cell r="AS66">
            <v>30.4</v>
          </cell>
          <cell r="AT66">
            <v>650</v>
          </cell>
          <cell r="AU66">
            <v>0</v>
          </cell>
          <cell r="AV66">
            <v>456</v>
          </cell>
        </row>
        <row r="67">
          <cell r="AH67" t="str">
            <v>CRROP</v>
          </cell>
          <cell r="AI67" t="str">
            <v xml:space="preserve">CHLORINATED RUBBER RED LEAD-RED OXIDE PRIMER </v>
          </cell>
          <cell r="AJ67" t="str">
            <v>4576(C-760)</v>
          </cell>
          <cell r="AK67">
            <v>0</v>
          </cell>
          <cell r="AL67" t="str">
            <v>550</v>
          </cell>
          <cell r="AM67">
            <v>1</v>
          </cell>
          <cell r="AN67">
            <v>15.9</v>
          </cell>
          <cell r="AO67">
            <v>0</v>
          </cell>
          <cell r="AP67">
            <v>14.8</v>
          </cell>
          <cell r="AQ67">
            <v>38.99</v>
          </cell>
          <cell r="AR67">
            <v>0</v>
          </cell>
          <cell r="AS67">
            <v>33.78</v>
          </cell>
          <cell r="AT67">
            <v>620</v>
          </cell>
          <cell r="AU67">
            <v>0</v>
          </cell>
          <cell r="AV67">
            <v>500</v>
          </cell>
        </row>
        <row r="68">
          <cell r="AH68" t="str">
            <v>VZCP</v>
          </cell>
          <cell r="AI68" t="str">
            <v>CHLORINATED RUBBER BASE M.I.O.COATING</v>
          </cell>
          <cell r="AJ68" t="str">
            <v>4693(Ar-930)</v>
          </cell>
          <cell r="AK68" t="str">
            <v>1452(RF-68)</v>
          </cell>
          <cell r="AL68" t="str">
            <v>600</v>
          </cell>
          <cell r="AM68">
            <v>1</v>
          </cell>
          <cell r="AN68">
            <v>16.399999999999999</v>
          </cell>
          <cell r="AO68">
            <v>13.2</v>
          </cell>
          <cell r="AP68">
            <v>14.8</v>
          </cell>
          <cell r="AQ68">
            <v>37.799999999999997</v>
          </cell>
          <cell r="AR68">
            <v>37.880000000000003</v>
          </cell>
          <cell r="AS68">
            <v>33.72</v>
          </cell>
          <cell r="AT68">
            <v>620</v>
          </cell>
          <cell r="AU68">
            <v>500</v>
          </cell>
          <cell r="AV68">
            <v>499</v>
          </cell>
        </row>
        <row r="69">
          <cell r="AH69" t="str">
            <v>VZCP</v>
          </cell>
          <cell r="AI69" t="str">
            <v>CHLORINATED RUBBER BASE M.I.O.COATING</v>
          </cell>
          <cell r="AJ69" t="str">
            <v>4693(Ar-930)</v>
          </cell>
          <cell r="AK69" t="str">
            <v>1452(RF-68)</v>
          </cell>
          <cell r="AL69" t="str">
            <v>600</v>
          </cell>
          <cell r="AM69">
            <v>1</v>
          </cell>
          <cell r="AN69">
            <v>16.399999999999999</v>
          </cell>
          <cell r="AO69">
            <v>13.2</v>
          </cell>
          <cell r="AP69">
            <v>14.8</v>
          </cell>
          <cell r="AQ69">
            <v>37.799999999999997</v>
          </cell>
          <cell r="AR69">
            <v>37.880000000000003</v>
          </cell>
          <cell r="AS69">
            <v>33.72</v>
          </cell>
          <cell r="AT69">
            <v>620</v>
          </cell>
          <cell r="AU69">
            <v>500</v>
          </cell>
          <cell r="AV69">
            <v>499</v>
          </cell>
        </row>
        <row r="70">
          <cell r="AH70" t="str">
            <v>HF400</v>
          </cell>
          <cell r="AI70" t="str">
            <v>HEAT-RESISTING PAINT 400'C ALUM. SERIES.</v>
          </cell>
          <cell r="AJ70" t="str">
            <v>0654</v>
          </cell>
          <cell r="AK70" t="str">
            <v>1503</v>
          </cell>
          <cell r="AL70">
            <v>499</v>
          </cell>
          <cell r="AM70">
            <v>499</v>
          </cell>
          <cell r="AN70">
            <v>499</v>
          </cell>
          <cell r="AO70">
            <v>499</v>
          </cell>
          <cell r="AP70">
            <v>499</v>
          </cell>
          <cell r="AQ70">
            <v>499</v>
          </cell>
          <cell r="AR70">
            <v>499</v>
          </cell>
          <cell r="AS70">
            <v>499</v>
          </cell>
          <cell r="AT70">
            <v>499</v>
          </cell>
          <cell r="AU70">
            <v>499</v>
          </cell>
          <cell r="AV70">
            <v>406</v>
          </cell>
        </row>
        <row r="71">
          <cell r="AH71" t="e">
            <v>#REF!</v>
          </cell>
          <cell r="AI71" t="str">
            <v xml:space="preserve">SILICONE RESIN </v>
          </cell>
          <cell r="AJ71" t="str">
            <v>4340(U-400)</v>
          </cell>
          <cell r="AK71" t="str">
            <v>SP34(VA-51)</v>
          </cell>
          <cell r="AL71">
            <v>406</v>
          </cell>
          <cell r="AM71">
            <v>406</v>
          </cell>
          <cell r="AN71">
            <v>406</v>
          </cell>
          <cell r="AO71">
            <v>406</v>
          </cell>
          <cell r="AP71">
            <v>406</v>
          </cell>
          <cell r="AQ71">
            <v>406</v>
          </cell>
          <cell r="AR71">
            <v>406</v>
          </cell>
          <cell r="AS71">
            <v>406</v>
          </cell>
          <cell r="AT71">
            <v>440</v>
          </cell>
          <cell r="AU71" t="e">
            <v>#REF!</v>
          </cell>
          <cell r="AV71" t="e">
            <v>#REF!</v>
          </cell>
        </row>
        <row r="72">
          <cell r="AH72" t="str">
            <v>HP200</v>
          </cell>
          <cell r="AI72" t="str">
            <v>HEAT-RESISTING PRIMER 200'C ,SILICONE SERIES.</v>
          </cell>
          <cell r="AJ72" t="str">
            <v>0631</v>
          </cell>
          <cell r="AK72" t="str">
            <v>1512</v>
          </cell>
          <cell r="AL72">
            <v>0</v>
          </cell>
          <cell r="AM72">
            <v>1</v>
          </cell>
          <cell r="AN72">
            <v>16.5</v>
          </cell>
          <cell r="AO72">
            <v>26.2</v>
          </cell>
          <cell r="AP72">
            <v>0</v>
          </cell>
          <cell r="AQ72">
            <v>36.36</v>
          </cell>
          <cell r="AR72">
            <v>38.17</v>
          </cell>
          <cell r="AS72">
            <v>0</v>
          </cell>
          <cell r="AT72">
            <v>600</v>
          </cell>
          <cell r="AU72">
            <v>1000</v>
          </cell>
          <cell r="AV72" t="e">
            <v>#REF!</v>
          </cell>
        </row>
        <row r="73">
          <cell r="AH73" t="str">
            <v>HP300</v>
          </cell>
          <cell r="AI73" t="str">
            <v xml:space="preserve">HEAT-RESISTING PRIMER 300'C </v>
          </cell>
          <cell r="AJ73" t="str">
            <v>0632</v>
          </cell>
          <cell r="AK73" t="str">
            <v>1507</v>
          </cell>
          <cell r="AL73" t="str">
            <v>330-1</v>
          </cell>
          <cell r="AM73">
            <v>1</v>
          </cell>
          <cell r="AN73">
            <v>20.7</v>
          </cell>
          <cell r="AO73">
            <v>20.399999999999999</v>
          </cell>
          <cell r="AP73">
            <v>29</v>
          </cell>
          <cell r="AQ73">
            <v>36.229999999999997</v>
          </cell>
          <cell r="AR73">
            <v>38.24</v>
          </cell>
          <cell r="AS73">
            <v>33.76</v>
          </cell>
          <cell r="AT73">
            <v>750</v>
          </cell>
          <cell r="AU73">
            <v>780</v>
          </cell>
          <cell r="AV73">
            <v>979</v>
          </cell>
        </row>
        <row r="74">
          <cell r="AH74" t="str">
            <v>HP500</v>
          </cell>
          <cell r="AI74" t="str">
            <v>HEAT-RESISTING PRIMER 500'C</v>
          </cell>
          <cell r="AJ74" t="str">
            <v>0634</v>
          </cell>
          <cell r="AK74" t="str">
            <v>1501</v>
          </cell>
          <cell r="AL74">
            <v>0</v>
          </cell>
          <cell r="AM74">
            <v>1</v>
          </cell>
          <cell r="AN74">
            <v>35.799999999999997</v>
          </cell>
          <cell r="AO74">
            <v>34.1</v>
          </cell>
          <cell r="AP74">
            <v>0</v>
          </cell>
          <cell r="AQ74">
            <v>36.31</v>
          </cell>
          <cell r="AR74">
            <v>38.119999999999997</v>
          </cell>
          <cell r="AS74">
            <v>0</v>
          </cell>
          <cell r="AT74">
            <v>1300</v>
          </cell>
          <cell r="AU74">
            <v>1300</v>
          </cell>
          <cell r="AV74" t="e">
            <v>#REF!</v>
          </cell>
        </row>
        <row r="75">
          <cell r="AH75" t="str">
            <v>HP600</v>
          </cell>
          <cell r="AI75" t="str">
            <v>HEAT-RESISTING PRIMER 600'C</v>
          </cell>
          <cell r="AJ75" t="str">
            <v>0635</v>
          </cell>
          <cell r="AK75" t="str">
            <v>1500</v>
          </cell>
          <cell r="AL75" t="str">
            <v>320-1</v>
          </cell>
          <cell r="AM75">
            <v>1</v>
          </cell>
          <cell r="AN75">
            <v>44.09</v>
          </cell>
          <cell r="AO75">
            <v>34.1</v>
          </cell>
          <cell r="AP75">
            <v>44.4</v>
          </cell>
          <cell r="AQ75">
            <v>31.75</v>
          </cell>
          <cell r="AR75">
            <v>38.119999999999997</v>
          </cell>
          <cell r="AS75">
            <v>33.78</v>
          </cell>
          <cell r="AT75">
            <v>1400</v>
          </cell>
          <cell r="AU75">
            <v>1300</v>
          </cell>
          <cell r="AV75">
            <v>1500</v>
          </cell>
        </row>
        <row r="76">
          <cell r="AH76" t="str">
            <v>HF200</v>
          </cell>
          <cell r="AI76" t="str">
            <v>HEAT-RESISTING PAINT 200'C SILICONE SREIES.</v>
          </cell>
          <cell r="AJ76" t="str">
            <v>0651</v>
          </cell>
          <cell r="AK76" t="str">
            <v>1504</v>
          </cell>
          <cell r="AL76">
            <v>0</v>
          </cell>
          <cell r="AM76">
            <v>1</v>
          </cell>
          <cell r="AN76">
            <v>17.5</v>
          </cell>
          <cell r="AO76">
            <v>27.3</v>
          </cell>
          <cell r="AP76">
            <v>0</v>
          </cell>
          <cell r="AQ76">
            <v>30.29</v>
          </cell>
          <cell r="AR76">
            <v>28.57</v>
          </cell>
          <cell r="AS76">
            <v>0</v>
          </cell>
          <cell r="AT76">
            <v>530</v>
          </cell>
          <cell r="AU76">
            <v>780</v>
          </cell>
          <cell r="AV76" t="e">
            <v>#REF!</v>
          </cell>
        </row>
        <row r="77">
          <cell r="AH77" t="str">
            <v>HF300</v>
          </cell>
          <cell r="AI77" t="str">
            <v>HEAT-RESISTING PAINT 300'C</v>
          </cell>
          <cell r="AJ77" t="str">
            <v>0652</v>
          </cell>
          <cell r="AK77" t="str">
            <v>1505</v>
          </cell>
          <cell r="AL77" t="str">
            <v>330</v>
          </cell>
          <cell r="AM77">
            <v>1</v>
          </cell>
          <cell r="AN77">
            <v>27.6</v>
          </cell>
          <cell r="AO77">
            <v>27.3</v>
          </cell>
          <cell r="AP77">
            <v>28.4</v>
          </cell>
          <cell r="AQ77">
            <v>27.17</v>
          </cell>
          <cell r="AR77">
            <v>28.57</v>
          </cell>
          <cell r="AS77">
            <v>32.54</v>
          </cell>
          <cell r="AT77">
            <v>750</v>
          </cell>
          <cell r="AU77">
            <v>780</v>
          </cell>
          <cell r="AV77">
            <v>924</v>
          </cell>
        </row>
        <row r="78">
          <cell r="AH78" t="str">
            <v>HF400</v>
          </cell>
          <cell r="AI78" t="str">
            <v>HEAT-RESISTING PAINT 400'C ALUM. SERIES.</v>
          </cell>
          <cell r="AJ78" t="str">
            <v>0654</v>
          </cell>
          <cell r="AK78" t="str">
            <v>1503</v>
          </cell>
          <cell r="AL78">
            <v>0</v>
          </cell>
          <cell r="AM78">
            <v>1</v>
          </cell>
          <cell r="AN78">
            <v>51.61</v>
          </cell>
          <cell r="AO78">
            <v>59.4</v>
          </cell>
          <cell r="AP78">
            <v>0</v>
          </cell>
          <cell r="AQ78">
            <v>25.19</v>
          </cell>
          <cell r="AR78">
            <v>28.62</v>
          </cell>
          <cell r="AS78">
            <v>0</v>
          </cell>
          <cell r="AT78">
            <v>1300</v>
          </cell>
          <cell r="AU78">
            <v>1700</v>
          </cell>
          <cell r="AV78" t="e">
            <v>#REF!</v>
          </cell>
        </row>
        <row r="79">
          <cell r="AH79" t="str">
            <v>HF600</v>
          </cell>
          <cell r="AI79" t="str">
            <v>HEAT-RESISTING PAINT 600'C</v>
          </cell>
          <cell r="AJ79" t="str">
            <v>0655</v>
          </cell>
          <cell r="AK79" t="str">
            <v>1508</v>
          </cell>
          <cell r="AL79" t="str">
            <v>320</v>
          </cell>
          <cell r="AM79">
            <v>1</v>
          </cell>
          <cell r="AN79">
            <v>74.400000000000006</v>
          </cell>
          <cell r="AO79">
            <v>52.39</v>
          </cell>
          <cell r="AP79">
            <v>43.5</v>
          </cell>
          <cell r="AQ79">
            <v>20.16</v>
          </cell>
          <cell r="AR79">
            <v>28.63</v>
          </cell>
          <cell r="AS79">
            <v>32.479999999999997</v>
          </cell>
          <cell r="AT79">
            <v>1500</v>
          </cell>
          <cell r="AU79">
            <v>1500</v>
          </cell>
          <cell r="AV79">
            <v>1413</v>
          </cell>
        </row>
        <row r="80">
          <cell r="AH80" t="str">
            <v>ITIP</v>
          </cell>
          <cell r="AI80" t="str">
            <v>THERMOINDICATIVE PAINT INTERBOND TEMP. INDICATING PAINT</v>
          </cell>
          <cell r="AJ80" t="str">
            <v>0654</v>
          </cell>
          <cell r="AK80" t="str">
            <v>HAA-705</v>
          </cell>
          <cell r="AL80">
            <v>0</v>
          </cell>
          <cell r="AM80">
            <v>1</v>
          </cell>
          <cell r="AN80">
            <v>51.61</v>
          </cell>
          <cell r="AO80">
            <v>68</v>
          </cell>
          <cell r="AP80">
            <v>0</v>
          </cell>
          <cell r="AQ80">
            <v>25.19</v>
          </cell>
          <cell r="AR80">
            <v>10</v>
          </cell>
          <cell r="AS80">
            <v>0</v>
          </cell>
          <cell r="AT80">
            <v>1300</v>
          </cell>
          <cell r="AU80">
            <v>680</v>
          </cell>
          <cell r="AV80" t="e">
            <v>#REF!</v>
          </cell>
        </row>
        <row r="81">
          <cell r="AH81" t="e">
            <v>#REF!</v>
          </cell>
          <cell r="AI81" t="str">
            <v>RED LEAD PRIMER</v>
          </cell>
          <cell r="AJ81" t="str">
            <v>0102</v>
          </cell>
          <cell r="AK81" t="str">
            <v>906(OP-92)</v>
          </cell>
          <cell r="AL81" t="str">
            <v>220</v>
          </cell>
          <cell r="AM81">
            <v>1</v>
          </cell>
          <cell r="AN81">
            <v>8.7799999999999994</v>
          </cell>
          <cell r="AO81">
            <v>10</v>
          </cell>
          <cell r="AP81">
            <v>12.4</v>
          </cell>
          <cell r="AQ81">
            <v>47.83</v>
          </cell>
          <cell r="AR81">
            <v>42</v>
          </cell>
          <cell r="AS81">
            <v>38.71</v>
          </cell>
          <cell r="AT81">
            <v>420</v>
          </cell>
          <cell r="AU81">
            <v>420</v>
          </cell>
          <cell r="AV81">
            <v>480</v>
          </cell>
        </row>
        <row r="82">
          <cell r="AH82" t="e">
            <v>#REF!</v>
          </cell>
          <cell r="AI82" t="str">
            <v xml:space="preserve">POLY-VINYL BUTYRAL RESIN (PVB) 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540</v>
          </cell>
          <cell r="AU82">
            <v>570</v>
          </cell>
          <cell r="AV82" t="e">
            <v>#REF!</v>
          </cell>
        </row>
        <row r="83">
          <cell r="AH83" t="str">
            <v>VRLP</v>
          </cell>
          <cell r="AI83" t="str">
            <v>VINYL RED LEAD PRIMER</v>
          </cell>
          <cell r="AJ83" t="str">
            <v>0301</v>
          </cell>
          <cell r="AK83" t="str">
            <v>SP30(VP-71)</v>
          </cell>
          <cell r="AL83" t="str">
            <v xml:space="preserve"> 21</v>
          </cell>
          <cell r="AM83">
            <v>1</v>
          </cell>
          <cell r="AN83">
            <v>21.8</v>
          </cell>
          <cell r="AO83">
            <v>25.3</v>
          </cell>
          <cell r="AP83">
            <v>64.900000000000006</v>
          </cell>
          <cell r="AQ83">
            <v>25.23</v>
          </cell>
          <cell r="AR83">
            <v>23.72</v>
          </cell>
          <cell r="AS83">
            <v>21.57</v>
          </cell>
          <cell r="AT83">
            <v>550</v>
          </cell>
          <cell r="AU83">
            <v>600</v>
          </cell>
          <cell r="AV83">
            <v>1400</v>
          </cell>
        </row>
        <row r="84">
          <cell r="AH84" t="str">
            <v>VZCP</v>
          </cell>
          <cell r="AI84" t="str">
            <v>VINYL ZINC CHRMATE PRIMER</v>
          </cell>
          <cell r="AJ84" t="str">
            <v>0311</v>
          </cell>
          <cell r="AK84" t="str">
            <v>VP-72</v>
          </cell>
          <cell r="AL84">
            <v>0</v>
          </cell>
          <cell r="AM84">
            <v>1</v>
          </cell>
          <cell r="AN84">
            <v>24.5</v>
          </cell>
          <cell r="AO84">
            <v>28.8</v>
          </cell>
          <cell r="AP84">
            <v>0</v>
          </cell>
          <cell r="AQ84">
            <v>22.04</v>
          </cell>
          <cell r="AR84">
            <v>19.79</v>
          </cell>
          <cell r="AS84">
            <v>0</v>
          </cell>
          <cell r="AT84">
            <v>540</v>
          </cell>
          <cell r="AU84">
            <v>570</v>
          </cell>
          <cell r="AV84" t="e">
            <v>#REF!</v>
          </cell>
        </row>
        <row r="85">
          <cell r="AH85" t="str">
            <v>WP</v>
          </cell>
          <cell r="AI85" t="str">
            <v>WASH PRIMER</v>
          </cell>
          <cell r="AJ85" t="str">
            <v>0345</v>
          </cell>
          <cell r="AK85" t="str">
            <v>908(SP-02)</v>
          </cell>
          <cell r="AL85" t="str">
            <v xml:space="preserve"> 11</v>
          </cell>
          <cell r="AM85">
            <v>1</v>
          </cell>
          <cell r="AN85">
            <v>55.83</v>
          </cell>
          <cell r="AO85">
            <v>37.1</v>
          </cell>
          <cell r="AP85">
            <v>78.3</v>
          </cell>
          <cell r="AQ85">
            <v>8.06</v>
          </cell>
          <cell r="AR85">
            <v>11.86</v>
          </cell>
          <cell r="AS85">
            <v>8.94</v>
          </cell>
          <cell r="AT85">
            <v>450</v>
          </cell>
          <cell r="AU85">
            <v>440</v>
          </cell>
          <cell r="AV85">
            <v>700</v>
          </cell>
        </row>
        <row r="86">
          <cell r="AH86" t="str">
            <v>VE</v>
          </cell>
          <cell r="AI86" t="str">
            <v xml:space="preserve">VINYL ENAMEL </v>
          </cell>
          <cell r="AJ86" t="str">
            <v>0351</v>
          </cell>
          <cell r="AK86" t="str">
            <v>SP32(VA-11)</v>
          </cell>
          <cell r="AL86">
            <v>0</v>
          </cell>
          <cell r="AM86">
            <v>1</v>
          </cell>
          <cell r="AN86">
            <v>29.1</v>
          </cell>
          <cell r="AO86">
            <v>26.21</v>
          </cell>
          <cell r="AP86">
            <v>0</v>
          </cell>
          <cell r="AQ86">
            <v>18.899999999999999</v>
          </cell>
          <cell r="AR86">
            <v>19.079999999999998</v>
          </cell>
          <cell r="AS86">
            <v>0</v>
          </cell>
          <cell r="AT86">
            <v>550</v>
          </cell>
          <cell r="AU86">
            <v>500</v>
          </cell>
          <cell r="AV86" t="e">
            <v>#REF!</v>
          </cell>
        </row>
        <row r="87">
          <cell r="AH87" t="e">
            <v>#REF!</v>
          </cell>
          <cell r="AI87" t="str">
            <v>PIGMENTED PVC VINYL FINISH</v>
          </cell>
          <cell r="AJ87" t="str">
            <v>4340(U-400)</v>
          </cell>
          <cell r="AK87" t="str">
            <v>SP34(VA-51)</v>
          </cell>
          <cell r="AL87">
            <v>0</v>
          </cell>
          <cell r="AM87">
            <v>1</v>
          </cell>
          <cell r="AN87">
            <v>21.2</v>
          </cell>
          <cell r="AO87">
            <v>27.3</v>
          </cell>
          <cell r="AP87">
            <v>0</v>
          </cell>
          <cell r="AQ87">
            <v>30.19</v>
          </cell>
          <cell r="AR87">
            <v>19.78</v>
          </cell>
          <cell r="AS87">
            <v>0</v>
          </cell>
          <cell r="AT87">
            <v>640</v>
          </cell>
          <cell r="AU87">
            <v>540</v>
          </cell>
          <cell r="AV87" t="e">
            <v>#REF!</v>
          </cell>
        </row>
        <row r="88">
          <cell r="AH88" t="e">
            <v>#REF!</v>
          </cell>
          <cell r="AI88" t="e">
            <v>#REF!</v>
          </cell>
          <cell r="AJ88" t="e">
            <v>#REF!</v>
          </cell>
          <cell r="AK88" t="e">
            <v>#REF!</v>
          </cell>
          <cell r="AL88" t="e">
            <v>#REF!</v>
          </cell>
          <cell r="AM88" t="e">
            <v>#REF!</v>
          </cell>
          <cell r="AN88" t="e">
            <v>#REF!</v>
          </cell>
          <cell r="AO88" t="e">
            <v>#REF!</v>
          </cell>
          <cell r="AP88" t="e">
            <v>#REF!</v>
          </cell>
          <cell r="AQ88" t="e">
            <v>#REF!</v>
          </cell>
          <cell r="AR88" t="e">
            <v>#REF!</v>
          </cell>
          <cell r="AS88" t="e">
            <v>#REF!</v>
          </cell>
          <cell r="AT88">
            <v>640</v>
          </cell>
          <cell r="AU88">
            <v>540</v>
          </cell>
          <cell r="AV88" t="e">
            <v>#REF!</v>
          </cell>
        </row>
        <row r="89">
          <cell r="AH89" t="e">
            <v>#REF!</v>
          </cell>
          <cell r="AI89" t="str">
            <v xml:space="preserve">POLYOL POLYISOCYANATE </v>
          </cell>
          <cell r="AJ89" t="e">
            <v>#REF!</v>
          </cell>
          <cell r="AK89" t="e">
            <v>#REF!</v>
          </cell>
          <cell r="AL89" t="e">
            <v>#REF!</v>
          </cell>
          <cell r="AM89" t="e">
            <v>#REF!</v>
          </cell>
          <cell r="AN89" t="e">
            <v>#REF!</v>
          </cell>
          <cell r="AO89" t="e">
            <v>#REF!</v>
          </cell>
          <cell r="AP89" t="e">
            <v>#REF!</v>
          </cell>
          <cell r="AQ89" t="e">
            <v>#REF!</v>
          </cell>
          <cell r="AR89" t="e">
            <v>#REF!</v>
          </cell>
          <cell r="AS89" t="e">
            <v>#REF!</v>
          </cell>
          <cell r="AT89" t="e">
            <v>#REF!</v>
          </cell>
          <cell r="AU89" t="e">
            <v>#REF!</v>
          </cell>
          <cell r="AV89" t="e">
            <v>#REF!</v>
          </cell>
        </row>
        <row r="90">
          <cell r="AH90" t="str">
            <v>PCC</v>
          </cell>
          <cell r="AI90" t="str">
            <v xml:space="preserve">POLYURETHANE COATING CLEAR </v>
          </cell>
          <cell r="AJ90" t="str">
            <v>0550</v>
          </cell>
          <cell r="AK90" t="str">
            <v>722</v>
          </cell>
          <cell r="AL90" t="str">
            <v xml:space="preserve"> 67</v>
          </cell>
          <cell r="AM90">
            <v>1</v>
          </cell>
          <cell r="AN90">
            <v>27.8</v>
          </cell>
          <cell r="AO90">
            <v>29.8</v>
          </cell>
          <cell r="AP90">
            <v>81.790000000000006</v>
          </cell>
          <cell r="AQ90">
            <v>25.18</v>
          </cell>
          <cell r="AR90">
            <v>25.17</v>
          </cell>
          <cell r="AS90">
            <v>18.34</v>
          </cell>
          <cell r="AT90">
            <v>700</v>
          </cell>
          <cell r="AU90">
            <v>750</v>
          </cell>
          <cell r="AV90">
            <v>1500</v>
          </cell>
        </row>
        <row r="91">
          <cell r="AH91" t="str">
            <v>PF</v>
          </cell>
          <cell r="AI91" t="str">
            <v>POLYURETHANE COATING</v>
          </cell>
          <cell r="AJ91" t="str">
            <v>0551</v>
          </cell>
          <cell r="AK91" t="str">
            <v>725</v>
          </cell>
          <cell r="AL91" t="str">
            <v xml:space="preserve"> 66</v>
          </cell>
          <cell r="AM91">
            <v>1</v>
          </cell>
          <cell r="AN91">
            <v>33.1</v>
          </cell>
          <cell r="AO91">
            <v>29.8</v>
          </cell>
          <cell r="AP91">
            <v>92.79</v>
          </cell>
          <cell r="AQ91">
            <v>27.19</v>
          </cell>
          <cell r="AR91">
            <v>30.2</v>
          </cell>
          <cell r="AS91">
            <v>18.32</v>
          </cell>
          <cell r="AT91">
            <v>900</v>
          </cell>
          <cell r="AU91">
            <v>900</v>
          </cell>
          <cell r="AV91">
            <v>1700</v>
          </cell>
        </row>
        <row r="92">
          <cell r="AH92" t="str">
            <v>PFC</v>
          </cell>
          <cell r="AI92" t="str">
            <v>POLYURETHANE COATING</v>
          </cell>
          <cell r="AJ92" t="str">
            <v>0551</v>
          </cell>
          <cell r="AK92" t="str">
            <v>UP-04</v>
          </cell>
          <cell r="AL92" t="str">
            <v xml:space="preserve"> 66</v>
          </cell>
          <cell r="AM92">
            <v>1</v>
          </cell>
          <cell r="AN92">
            <v>36.78</v>
          </cell>
          <cell r="AO92">
            <v>16.059999999999999</v>
          </cell>
          <cell r="AP92">
            <v>92.79</v>
          </cell>
          <cell r="AQ92">
            <v>27.19</v>
          </cell>
          <cell r="AR92">
            <v>30.2</v>
          </cell>
          <cell r="AS92">
            <v>18.32</v>
          </cell>
          <cell r="AT92">
            <v>1000</v>
          </cell>
          <cell r="AU92">
            <v>485</v>
          </cell>
          <cell r="AV92">
            <v>1700</v>
          </cell>
        </row>
        <row r="93">
          <cell r="AH93" t="str">
            <v>AICP</v>
          </cell>
          <cell r="AI93" t="str">
            <v>ALIPHATIC ISCYANATE CURED POLYURETHANE FIN.</v>
          </cell>
          <cell r="AJ93" t="str">
            <v>4231(I-300)</v>
          </cell>
          <cell r="AK93" t="str">
            <v>728</v>
          </cell>
          <cell r="AL93">
            <v>0</v>
          </cell>
          <cell r="AM93">
            <v>1</v>
          </cell>
          <cell r="AN93">
            <v>46.3</v>
          </cell>
          <cell r="AO93">
            <v>56.2</v>
          </cell>
          <cell r="AP93">
            <v>0</v>
          </cell>
          <cell r="AQ93">
            <v>30.24</v>
          </cell>
          <cell r="AR93">
            <v>30.25</v>
          </cell>
          <cell r="AS93">
            <v>0</v>
          </cell>
          <cell r="AT93">
            <v>1400</v>
          </cell>
          <cell r="AU93">
            <v>1700</v>
          </cell>
          <cell r="AV93" t="e">
            <v>#REF!</v>
          </cell>
        </row>
        <row r="94">
          <cell r="AH94" t="e">
            <v>#REF!</v>
          </cell>
          <cell r="AI94" t="str">
            <v>POLYURETHANE TANK LINING</v>
          </cell>
          <cell r="AJ94" t="str">
            <v>4230(I-310)</v>
          </cell>
          <cell r="AK94" t="str">
            <v>733</v>
          </cell>
          <cell r="AL94">
            <v>0</v>
          </cell>
          <cell r="AM94">
            <v>1</v>
          </cell>
          <cell r="AN94">
            <v>37</v>
          </cell>
          <cell r="AO94">
            <v>19.8</v>
          </cell>
          <cell r="AP94">
            <v>0</v>
          </cell>
          <cell r="AQ94">
            <v>37.840000000000003</v>
          </cell>
          <cell r="AR94">
            <v>28.79</v>
          </cell>
          <cell r="AS94">
            <v>0</v>
          </cell>
          <cell r="AT94">
            <v>1400</v>
          </cell>
          <cell r="AU94">
            <v>570</v>
          </cell>
          <cell r="AV94" t="e">
            <v>#REF!</v>
          </cell>
        </row>
        <row r="95">
          <cell r="AH95" t="e">
            <v>#REF!</v>
          </cell>
          <cell r="AI95" t="str">
            <v>NON-REACTIVE POLYURETHANE PRIMER</v>
          </cell>
          <cell r="AJ95" t="str">
            <v>4239(I-350)</v>
          </cell>
          <cell r="AK95">
            <v>0</v>
          </cell>
          <cell r="AL95">
            <v>0</v>
          </cell>
          <cell r="AM95">
            <v>1</v>
          </cell>
          <cell r="AN95">
            <v>18</v>
          </cell>
          <cell r="AO95">
            <v>0</v>
          </cell>
          <cell r="AP95">
            <v>0</v>
          </cell>
          <cell r="AQ95">
            <v>55.56</v>
          </cell>
          <cell r="AR95">
            <v>0</v>
          </cell>
          <cell r="AS95">
            <v>0</v>
          </cell>
          <cell r="AT95">
            <v>1000</v>
          </cell>
          <cell r="AU95" t="e">
            <v>#REF!</v>
          </cell>
          <cell r="AV95" t="e">
            <v>#REF!</v>
          </cell>
        </row>
        <row r="96">
          <cell r="AH96" t="e">
            <v>#REF!</v>
          </cell>
          <cell r="AI96" t="str">
            <v>CLEAR POLYURETHANE FINISH</v>
          </cell>
          <cell r="AJ96" t="str">
            <v>4235(I-390)</v>
          </cell>
          <cell r="AK96" t="str">
            <v>1101</v>
          </cell>
          <cell r="AL96">
            <v>0</v>
          </cell>
          <cell r="AM96">
            <v>1</v>
          </cell>
          <cell r="AN96">
            <v>31.7</v>
          </cell>
          <cell r="AO96">
            <v>17</v>
          </cell>
          <cell r="AP96">
            <v>0</v>
          </cell>
          <cell r="AQ96">
            <v>37.85</v>
          </cell>
          <cell r="AR96">
            <v>26.47</v>
          </cell>
          <cell r="AS96">
            <v>0</v>
          </cell>
          <cell r="AT96">
            <v>1200</v>
          </cell>
          <cell r="AU96">
            <v>450</v>
          </cell>
          <cell r="AV96" t="e">
            <v>#REF!</v>
          </cell>
        </row>
        <row r="97">
          <cell r="AH97" t="e">
            <v>#REF!</v>
          </cell>
          <cell r="AI97" t="str">
            <v>URETHANE CHROMATE PRIMER</v>
          </cell>
          <cell r="AJ97" t="str">
            <v>4420(A-200)</v>
          </cell>
          <cell r="AK97" t="str">
            <v>1106</v>
          </cell>
          <cell r="AL97">
            <v>0</v>
          </cell>
          <cell r="AM97">
            <v>1</v>
          </cell>
          <cell r="AN97">
            <v>21.6</v>
          </cell>
          <cell r="AO97">
            <v>12.5</v>
          </cell>
          <cell r="AP97">
            <v>0</v>
          </cell>
          <cell r="AQ97">
            <v>37.04</v>
          </cell>
          <cell r="AR97">
            <v>24</v>
          </cell>
          <cell r="AS97">
            <v>0</v>
          </cell>
          <cell r="AT97">
            <v>800</v>
          </cell>
          <cell r="AU97">
            <v>300</v>
          </cell>
          <cell r="AV97" t="e">
            <v>#REF!</v>
          </cell>
        </row>
        <row r="98">
          <cell r="AH98" t="e">
            <v>#REF!</v>
          </cell>
          <cell r="AI98" t="str">
            <v>ZINC TETROXYCHROMATE BUTYRAL ETCH PRIMER</v>
          </cell>
          <cell r="AJ98" t="str">
            <v>4322(U-220)</v>
          </cell>
          <cell r="AK98" t="str">
            <v>738</v>
          </cell>
          <cell r="AL98">
            <v>0</v>
          </cell>
          <cell r="AM98">
            <v>1</v>
          </cell>
          <cell r="AN98">
            <v>58.41</v>
          </cell>
          <cell r="AO98">
            <v>69.59</v>
          </cell>
          <cell r="AP98">
            <v>0</v>
          </cell>
          <cell r="AQ98">
            <v>8.56</v>
          </cell>
          <cell r="AR98">
            <v>28.74</v>
          </cell>
          <cell r="AS98">
            <v>0</v>
          </cell>
          <cell r="AT98">
            <v>500</v>
          </cell>
          <cell r="AU98">
            <v>2000</v>
          </cell>
          <cell r="AV98" t="e">
            <v>#REF!</v>
          </cell>
        </row>
        <row r="99">
          <cell r="AH99" t="e">
            <v>#REF!</v>
          </cell>
          <cell r="AI99" t="e">
            <v>#REF!</v>
          </cell>
          <cell r="AJ99" t="e">
            <v>#REF!</v>
          </cell>
          <cell r="AK99" t="e">
            <v>#REF!</v>
          </cell>
          <cell r="AL99" t="e">
            <v>#REF!</v>
          </cell>
          <cell r="AM99" t="e">
            <v>#REF!</v>
          </cell>
          <cell r="AN99" t="e">
            <v>#REF!</v>
          </cell>
          <cell r="AO99" t="e">
            <v>#REF!</v>
          </cell>
          <cell r="AP99" t="e">
            <v>#REF!</v>
          </cell>
          <cell r="AQ99" t="e">
            <v>#REF!</v>
          </cell>
          <cell r="AR99" t="e">
            <v>#REF!</v>
          </cell>
          <cell r="AS99" t="e">
            <v>#REF!</v>
          </cell>
          <cell r="AT99">
            <v>500</v>
          </cell>
          <cell r="AU99">
            <v>2000</v>
          </cell>
          <cell r="AV99" t="e">
            <v>#REF!</v>
          </cell>
        </row>
        <row r="100">
          <cell r="AH100" t="e">
            <v>#REF!</v>
          </cell>
          <cell r="AI100" t="str">
            <v>MASONRY &amp; ACRYLIC PAINT</v>
          </cell>
          <cell r="AJ100" t="e">
            <v>#REF!</v>
          </cell>
          <cell r="AK100" t="e">
            <v>#REF!</v>
          </cell>
          <cell r="AL100" t="e">
            <v>#REF!</v>
          </cell>
          <cell r="AM100" t="e">
            <v>#REF!</v>
          </cell>
          <cell r="AN100" t="e">
            <v>#REF!</v>
          </cell>
          <cell r="AO100" t="e">
            <v>#REF!</v>
          </cell>
          <cell r="AP100" t="e">
            <v>#REF!</v>
          </cell>
          <cell r="AQ100" t="e">
            <v>#REF!</v>
          </cell>
          <cell r="AR100" t="e">
            <v>#REF!</v>
          </cell>
          <cell r="AS100" t="e">
            <v>#REF!</v>
          </cell>
          <cell r="AT100" t="e">
            <v>#REF!</v>
          </cell>
          <cell r="AU100" t="e">
            <v>#REF!</v>
          </cell>
          <cell r="AV100" t="e">
            <v>#REF!</v>
          </cell>
        </row>
        <row r="101">
          <cell r="AH101" t="e">
            <v>#REF!</v>
          </cell>
          <cell r="AI101" t="str">
            <v>SOLVENT BASE MASONRY PRIMER</v>
          </cell>
          <cell r="AJ101" t="str">
            <v>1541</v>
          </cell>
          <cell r="AK101">
            <v>0</v>
          </cell>
          <cell r="AL101" t="str">
            <v>140</v>
          </cell>
          <cell r="AM101">
            <v>1</v>
          </cell>
          <cell r="AN101">
            <v>9.6999999999999993</v>
          </cell>
          <cell r="AO101">
            <v>0</v>
          </cell>
          <cell r="AP101">
            <v>14</v>
          </cell>
          <cell r="AQ101">
            <v>40.21</v>
          </cell>
          <cell r="AR101">
            <v>0</v>
          </cell>
          <cell r="AS101">
            <v>30.36</v>
          </cell>
          <cell r="AT101">
            <v>390</v>
          </cell>
          <cell r="AU101">
            <v>0</v>
          </cell>
          <cell r="AV101">
            <v>425</v>
          </cell>
        </row>
        <row r="102">
          <cell r="AH102">
            <v>0</v>
          </cell>
          <cell r="AI102" t="str">
            <v>WATER BASE MASONRY PRIMER</v>
          </cell>
          <cell r="AJ102" t="str">
            <v>1546</v>
          </cell>
          <cell r="AK102">
            <v>0</v>
          </cell>
          <cell r="AL102" t="str">
            <v>140-1</v>
          </cell>
          <cell r="AM102">
            <v>1</v>
          </cell>
          <cell r="AN102">
            <v>8.1999999999999993</v>
          </cell>
          <cell r="AO102">
            <v>0</v>
          </cell>
          <cell r="AP102">
            <v>12</v>
          </cell>
          <cell r="AQ102">
            <v>40.24</v>
          </cell>
          <cell r="AR102">
            <v>0</v>
          </cell>
          <cell r="AS102">
            <v>33.83</v>
          </cell>
          <cell r="AT102">
            <v>330</v>
          </cell>
          <cell r="AU102">
            <v>0</v>
          </cell>
          <cell r="AV102">
            <v>406</v>
          </cell>
        </row>
        <row r="103">
          <cell r="AH103" t="e">
            <v>#REF!</v>
          </cell>
          <cell r="AI103" t="str">
            <v>WATER BASE MASONRY PAINT</v>
          </cell>
          <cell r="AJ103" t="str">
            <v>1556</v>
          </cell>
          <cell r="AK103">
            <v>0</v>
          </cell>
          <cell r="AL103">
            <v>0</v>
          </cell>
          <cell r="AM103">
            <v>1</v>
          </cell>
          <cell r="AN103">
            <v>11.9</v>
          </cell>
          <cell r="AO103">
            <v>0</v>
          </cell>
          <cell r="AP103">
            <v>0</v>
          </cell>
          <cell r="AQ103">
            <v>36.97</v>
          </cell>
          <cell r="AR103">
            <v>0</v>
          </cell>
          <cell r="AS103">
            <v>0</v>
          </cell>
          <cell r="AT103">
            <v>440</v>
          </cell>
          <cell r="AU103">
            <v>4.2915242876481667E-310</v>
          </cell>
          <cell r="AV103">
            <v>406.001220703125</v>
          </cell>
        </row>
        <row r="104">
          <cell r="AH104" t="str">
            <v>1656</v>
          </cell>
          <cell r="AI104" t="str">
            <v xml:space="preserve">ACRYLIC EMULSION PAINT </v>
          </cell>
          <cell r="AJ104" t="str">
            <v>1656</v>
          </cell>
          <cell r="AK104">
            <v>0</v>
          </cell>
          <cell r="AL104">
            <v>0</v>
          </cell>
          <cell r="AM104">
            <v>1</v>
          </cell>
          <cell r="AN104">
            <v>9.4</v>
          </cell>
          <cell r="AO104">
            <v>0</v>
          </cell>
          <cell r="AP104">
            <v>25.8</v>
          </cell>
          <cell r="AQ104">
            <v>38.299999999999997</v>
          </cell>
          <cell r="AR104">
            <v>0</v>
          </cell>
          <cell r="AS104">
            <v>34.880000000000003</v>
          </cell>
          <cell r="AT104">
            <v>360</v>
          </cell>
          <cell r="AU104">
            <v>0</v>
          </cell>
          <cell r="AV104">
            <v>900</v>
          </cell>
        </row>
        <row r="105">
          <cell r="AH105" t="e">
            <v>#REF!</v>
          </cell>
          <cell r="AI105" t="str">
            <v xml:space="preserve">EMULSION PAINT </v>
          </cell>
          <cell r="AJ105" t="str">
            <v>1657</v>
          </cell>
          <cell r="AK105">
            <v>0</v>
          </cell>
          <cell r="AL105" t="str">
            <v>130</v>
          </cell>
          <cell r="AM105">
            <v>1</v>
          </cell>
          <cell r="AN105">
            <v>6.4</v>
          </cell>
          <cell r="AO105">
            <v>0</v>
          </cell>
          <cell r="AP105">
            <v>5.8</v>
          </cell>
          <cell r="AQ105">
            <v>40.630000000000003</v>
          </cell>
          <cell r="AR105">
            <v>0</v>
          </cell>
          <cell r="AS105">
            <v>34.83</v>
          </cell>
          <cell r="AT105">
            <v>260</v>
          </cell>
          <cell r="AU105">
            <v>0</v>
          </cell>
          <cell r="AV105">
            <v>202</v>
          </cell>
        </row>
        <row r="106">
          <cell r="AH106" t="e">
            <v>#REF!</v>
          </cell>
          <cell r="AI106" t="e">
            <v>#REF!</v>
          </cell>
          <cell r="AJ106" t="e">
            <v>#REF!</v>
          </cell>
          <cell r="AK106" t="e">
            <v>#REF!</v>
          </cell>
          <cell r="AL106" t="e">
            <v>#REF!</v>
          </cell>
          <cell r="AM106" t="e">
            <v>#REF!</v>
          </cell>
          <cell r="AN106" t="e">
            <v>#REF!</v>
          </cell>
          <cell r="AO106" t="e">
            <v>#REF!</v>
          </cell>
          <cell r="AP106" t="e">
            <v>#REF!</v>
          </cell>
          <cell r="AQ106" t="e">
            <v>#REF!</v>
          </cell>
          <cell r="AR106" t="e">
            <v>#REF!</v>
          </cell>
          <cell r="AS106" t="e">
            <v>#REF!</v>
          </cell>
          <cell r="AT106" t="e">
            <v>#REF!</v>
          </cell>
          <cell r="AU106" t="e">
            <v>#REF!</v>
          </cell>
          <cell r="AV106">
            <v>193</v>
          </cell>
        </row>
        <row r="107">
          <cell r="AH107" t="e">
            <v>#REF!</v>
          </cell>
          <cell r="AI107" t="str">
            <v>OTHER PAINT</v>
          </cell>
          <cell r="AJ107" t="e">
            <v>#REF!</v>
          </cell>
          <cell r="AK107" t="e">
            <v>#REF!</v>
          </cell>
          <cell r="AL107" t="e">
            <v>#REF!</v>
          </cell>
          <cell r="AM107" t="e">
            <v>#REF!</v>
          </cell>
          <cell r="AN107" t="e">
            <v>#REF!</v>
          </cell>
          <cell r="AO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 t="e">
            <v>#REF!</v>
          </cell>
          <cell r="AT107" t="e">
            <v>#REF!</v>
          </cell>
          <cell r="AU107" t="e">
            <v>#REF!</v>
          </cell>
          <cell r="AV107" t="e">
            <v>#REF!</v>
          </cell>
        </row>
        <row r="108">
          <cell r="AH108" t="str">
            <v>AO</v>
          </cell>
          <cell r="AI108" t="str">
            <v>AMERLOCK-400 100,</v>
          </cell>
          <cell r="AJ108">
            <v>0</v>
          </cell>
          <cell r="AK108">
            <v>0</v>
          </cell>
          <cell r="AL108">
            <v>0</v>
          </cell>
          <cell r="AM108">
            <v>1</v>
          </cell>
          <cell r="AN108">
            <v>0</v>
          </cell>
          <cell r="AO108">
            <v>35</v>
          </cell>
          <cell r="AP108">
            <v>0</v>
          </cell>
          <cell r="AQ108">
            <v>0</v>
          </cell>
          <cell r="AR108">
            <v>21</v>
          </cell>
          <cell r="AS108">
            <v>0</v>
          </cell>
          <cell r="AT108">
            <v>0</v>
          </cell>
          <cell r="AU108">
            <v>735</v>
          </cell>
          <cell r="AV108" t="e">
            <v>#REF!</v>
          </cell>
        </row>
        <row r="109">
          <cell r="AH109" t="e">
            <v>#REF!</v>
          </cell>
          <cell r="AI109" t="str">
            <v>BLACK VARNISH</v>
          </cell>
          <cell r="AJ109" t="str">
            <v>1727</v>
          </cell>
          <cell r="AK109">
            <v>0</v>
          </cell>
          <cell r="AL109" t="str">
            <v>170</v>
          </cell>
          <cell r="AM109">
            <v>1</v>
          </cell>
          <cell r="AN109">
            <v>5.8</v>
          </cell>
          <cell r="AO109">
            <v>0</v>
          </cell>
          <cell r="AP109">
            <v>6.2</v>
          </cell>
          <cell r="AQ109">
            <v>34.479999999999997</v>
          </cell>
          <cell r="AR109">
            <v>0</v>
          </cell>
          <cell r="AS109">
            <v>26.94</v>
          </cell>
          <cell r="AT109">
            <v>200</v>
          </cell>
          <cell r="AU109">
            <v>0</v>
          </cell>
          <cell r="AV109">
            <v>167</v>
          </cell>
        </row>
        <row r="110">
          <cell r="AH110" t="e">
            <v>#REF!</v>
          </cell>
          <cell r="AI110" t="str">
            <v>NEO WATER PROOF COATING</v>
          </cell>
          <cell r="AJ110" t="str">
            <v>1728</v>
          </cell>
          <cell r="AK110" t="str">
            <v>1018</v>
          </cell>
          <cell r="AL110" t="str">
            <v>160</v>
          </cell>
          <cell r="AM110">
            <v>1</v>
          </cell>
          <cell r="AN110">
            <v>4.4000000000000004</v>
          </cell>
          <cell r="AO110">
            <v>0</v>
          </cell>
          <cell r="AP110">
            <v>6.7</v>
          </cell>
          <cell r="AQ110">
            <v>227.27</v>
          </cell>
          <cell r="AR110">
            <v>0</v>
          </cell>
          <cell r="AS110">
            <v>28.81</v>
          </cell>
          <cell r="AT110">
            <v>1000</v>
          </cell>
          <cell r="AU110">
            <v>0</v>
          </cell>
          <cell r="AV110">
            <v>193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/>
      <sheetData sheetId="175"/>
      <sheetData sheetId="176"/>
      <sheetData sheetId="177"/>
      <sheetData sheetId="178"/>
      <sheetData sheetId="179"/>
      <sheetData sheetId="180"/>
      <sheetData sheetId="181" refreshError="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/>
      <sheetData sheetId="335"/>
      <sheetData sheetId="336"/>
      <sheetData sheetId="337"/>
      <sheetData sheetId="338"/>
      <sheetData sheetId="339"/>
      <sheetData sheetId="340"/>
      <sheetData sheetId="341" refreshError="1"/>
      <sheetData sheetId="342" refreshError="1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 refreshError="1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/>
      <sheetData sheetId="704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/>
      <sheetData sheetId="719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/>
      <sheetData sheetId="764"/>
      <sheetData sheetId="765"/>
      <sheetData sheetId="766"/>
      <sheetData sheetId="767"/>
      <sheetData sheetId="768"/>
      <sheetData sheetId="76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切割 MTL"/>
      <sheetName val="切割 DI"/>
      <sheetName val="ESTI."/>
      <sheetName val="DI-ESTI"/>
    </sheetNames>
    <sheetDataSet>
      <sheetData sheetId="0" refreshError="1"/>
      <sheetData sheetId="1" refreshError="1"/>
      <sheetData sheetId="2">
        <row r="1">
          <cell r="A1" t="str">
            <v>STATISTICAL ESTIMATION OF FITTINGS AND VALVES FOR PIPING WORK</v>
          </cell>
        </row>
        <row r="2">
          <cell r="A2" t="str">
            <v xml:space="preserve">PROJECT NO : </v>
          </cell>
        </row>
        <row r="3">
          <cell r="A3" t="str">
            <v>Fc =</v>
          </cell>
          <cell r="B3">
            <v>1</v>
          </cell>
          <cell r="C3" t="str">
            <v>Fp =</v>
          </cell>
          <cell r="D3">
            <v>0.1</v>
          </cell>
        </row>
        <row r="4">
          <cell r="F4" t="str">
            <v>FITTING NO</v>
          </cell>
          <cell r="N4" t="str">
            <v>VALVE NO</v>
          </cell>
          <cell r="R4" t="str">
            <v>TOTAL</v>
          </cell>
          <cell r="S4" t="str">
            <v>TOTAL</v>
          </cell>
          <cell r="T4" t="str">
            <v>J/M</v>
          </cell>
          <cell r="U4" t="str">
            <v>J/M</v>
          </cell>
        </row>
        <row r="5">
          <cell r="A5" t="str">
            <v>NO</v>
          </cell>
          <cell r="B5" t="str">
            <v>SIZE</v>
          </cell>
          <cell r="C5" t="str">
            <v>SCH</v>
          </cell>
          <cell r="D5" t="str">
            <v>LG (M)</v>
          </cell>
          <cell r="E5" t="str">
            <v>IN-M</v>
          </cell>
          <cell r="F5" t="str">
            <v>90 ELL</v>
          </cell>
          <cell r="G5" t="str">
            <v>45 ELL</v>
          </cell>
          <cell r="H5" t="str">
            <v>TEE</v>
          </cell>
          <cell r="I5" t="str">
            <v>RED</v>
          </cell>
          <cell r="J5" t="str">
            <v>FLG</v>
          </cell>
          <cell r="K5" t="str">
            <v>CPLG</v>
          </cell>
          <cell r="L5" t="str">
            <v>CAP</v>
          </cell>
          <cell r="M5" t="str">
            <v>TOTAL</v>
          </cell>
          <cell r="N5" t="str">
            <v>BLOCK</v>
          </cell>
          <cell r="O5" t="str">
            <v>CHECK</v>
          </cell>
          <cell r="P5" t="str">
            <v>GLOBE</v>
          </cell>
          <cell r="Q5" t="str">
            <v>TOTAL</v>
          </cell>
          <cell r="R5" t="str">
            <v>JOINT</v>
          </cell>
          <cell r="S5" t="str">
            <v>DI</v>
          </cell>
          <cell r="T5" t="str">
            <v>(JOINT)</v>
          </cell>
          <cell r="U5" t="str">
            <v>(DI)</v>
          </cell>
        </row>
        <row r="6">
          <cell r="A6">
            <v>1</v>
          </cell>
          <cell r="B6">
            <v>0.5</v>
          </cell>
          <cell r="E6" t="str">
            <v xml:space="preserve"> 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 t="str">
            <v xml:space="preserve"> </v>
          </cell>
          <cell r="U6" t="str">
            <v xml:space="preserve"> </v>
          </cell>
        </row>
        <row r="7">
          <cell r="A7">
            <v>2</v>
          </cell>
          <cell r="B7">
            <v>0.75</v>
          </cell>
          <cell r="E7" t="str">
            <v xml:space="preserve"> 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 t="str">
            <v xml:space="preserve"> </v>
          </cell>
          <cell r="U7" t="str">
            <v xml:space="preserve"> </v>
          </cell>
        </row>
        <row r="8">
          <cell r="A8">
            <v>3</v>
          </cell>
          <cell r="B8">
            <v>1</v>
          </cell>
          <cell r="E8" t="str">
            <v xml:space="preserve"> 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 t="str">
            <v xml:space="preserve"> </v>
          </cell>
          <cell r="U8" t="str">
            <v xml:space="preserve"> </v>
          </cell>
        </row>
        <row r="9">
          <cell r="A9">
            <v>4</v>
          </cell>
          <cell r="B9">
            <v>1.5</v>
          </cell>
          <cell r="E9" t="str">
            <v xml:space="preserve"> 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 t="str">
            <v xml:space="preserve"> </v>
          </cell>
          <cell r="U9" t="str">
            <v xml:space="preserve"> </v>
          </cell>
        </row>
        <row r="10">
          <cell r="A10">
            <v>5</v>
          </cell>
          <cell r="B10">
            <v>2</v>
          </cell>
          <cell r="E10" t="str">
            <v xml:space="preserve"> 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 t="str">
            <v xml:space="preserve"> </v>
          </cell>
          <cell r="U10" t="str">
            <v xml:space="preserve"> </v>
          </cell>
        </row>
        <row r="11">
          <cell r="A11">
            <v>6</v>
          </cell>
          <cell r="B11">
            <v>2.5</v>
          </cell>
          <cell r="E11" t="str">
            <v xml:space="preserve"> 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 t="str">
            <v xml:space="preserve"> </v>
          </cell>
          <cell r="U11" t="str">
            <v xml:space="preserve"> </v>
          </cell>
        </row>
        <row r="12">
          <cell r="A12">
            <v>7</v>
          </cell>
          <cell r="B12">
            <v>3</v>
          </cell>
          <cell r="E12" t="str">
            <v xml:space="preserve"> 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 t="str">
            <v xml:space="preserve"> </v>
          </cell>
          <cell r="U12" t="str">
            <v xml:space="preserve"> </v>
          </cell>
        </row>
        <row r="13">
          <cell r="A13">
            <v>8</v>
          </cell>
          <cell r="B13">
            <v>4</v>
          </cell>
          <cell r="E13" t="str">
            <v xml:space="preserve"> 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 t="str">
            <v xml:space="preserve"> </v>
          </cell>
          <cell r="U13" t="str">
            <v xml:space="preserve"> </v>
          </cell>
        </row>
        <row r="14">
          <cell r="A14">
            <v>9</v>
          </cell>
          <cell r="B14">
            <v>5</v>
          </cell>
          <cell r="E14" t="str">
            <v xml:space="preserve"> 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 t="str">
            <v xml:space="preserve"> </v>
          </cell>
          <cell r="U14" t="str">
            <v xml:space="preserve"> </v>
          </cell>
        </row>
        <row r="15">
          <cell r="A15">
            <v>10</v>
          </cell>
          <cell r="B15">
            <v>6</v>
          </cell>
          <cell r="E15" t="str">
            <v xml:space="preserve"> 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 t="str">
            <v xml:space="preserve"> </v>
          </cell>
          <cell r="U15" t="str">
            <v xml:space="preserve"> </v>
          </cell>
        </row>
        <row r="16">
          <cell r="A16">
            <v>11</v>
          </cell>
          <cell r="B16">
            <v>8</v>
          </cell>
          <cell r="E16" t="str">
            <v xml:space="preserve"> 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 t="str">
            <v xml:space="preserve"> </v>
          </cell>
          <cell r="U16" t="str">
            <v xml:space="preserve"> </v>
          </cell>
        </row>
        <row r="17">
          <cell r="A17">
            <v>12</v>
          </cell>
          <cell r="B17">
            <v>10</v>
          </cell>
          <cell r="E17" t="str">
            <v xml:space="preserve"> 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 t="str">
            <v xml:space="preserve"> </v>
          </cell>
          <cell r="U17" t="str">
            <v xml:space="preserve"> </v>
          </cell>
        </row>
        <row r="18">
          <cell r="A18">
            <v>13</v>
          </cell>
          <cell r="B18">
            <v>12</v>
          </cell>
          <cell r="E18" t="str">
            <v xml:space="preserve"> 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 t="str">
            <v xml:space="preserve"> </v>
          </cell>
          <cell r="U18" t="str">
            <v xml:space="preserve"> </v>
          </cell>
        </row>
        <row r="19">
          <cell r="A19">
            <v>14</v>
          </cell>
          <cell r="B19">
            <v>14</v>
          </cell>
          <cell r="E19" t="str">
            <v xml:space="preserve"> 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 t="str">
            <v xml:space="preserve"> </v>
          </cell>
          <cell r="U19" t="str">
            <v xml:space="preserve"> </v>
          </cell>
        </row>
        <row r="20">
          <cell r="A20">
            <v>15</v>
          </cell>
          <cell r="B20">
            <v>16</v>
          </cell>
          <cell r="E20" t="str">
            <v xml:space="preserve"> 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 t="str">
            <v xml:space="preserve"> </v>
          </cell>
          <cell r="U20" t="str">
            <v xml:space="preserve"> </v>
          </cell>
        </row>
        <row r="21">
          <cell r="A21">
            <v>16</v>
          </cell>
          <cell r="B21">
            <v>18</v>
          </cell>
          <cell r="E21" t="str">
            <v xml:space="preserve"> 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 t="str">
            <v xml:space="preserve"> </v>
          </cell>
          <cell r="U21" t="str">
            <v xml:space="preserve"> </v>
          </cell>
        </row>
        <row r="22">
          <cell r="A22">
            <v>17</v>
          </cell>
          <cell r="B22">
            <v>20</v>
          </cell>
          <cell r="E22" t="str">
            <v xml:space="preserve"> 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 t="str">
            <v xml:space="preserve"> </v>
          </cell>
          <cell r="U22" t="str">
            <v xml:space="preserve"> </v>
          </cell>
        </row>
        <row r="23">
          <cell r="A23">
            <v>18</v>
          </cell>
          <cell r="B23">
            <v>22</v>
          </cell>
          <cell r="E23" t="str">
            <v xml:space="preserve"> 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 t="str">
            <v xml:space="preserve"> </v>
          </cell>
          <cell r="U23" t="str">
            <v xml:space="preserve"> </v>
          </cell>
        </row>
        <row r="24">
          <cell r="A24">
            <v>19</v>
          </cell>
          <cell r="B24">
            <v>24</v>
          </cell>
          <cell r="E24" t="str">
            <v xml:space="preserve"> 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 t="str">
            <v xml:space="preserve"> </v>
          </cell>
          <cell r="U24" t="str">
            <v xml:space="preserve"> </v>
          </cell>
        </row>
        <row r="25">
          <cell r="A25">
            <v>20</v>
          </cell>
          <cell r="B25">
            <v>26</v>
          </cell>
          <cell r="E25" t="str">
            <v xml:space="preserve"> 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 t="str">
            <v xml:space="preserve"> </v>
          </cell>
          <cell r="U25" t="str">
            <v xml:space="preserve"> </v>
          </cell>
        </row>
        <row r="26">
          <cell r="A26">
            <v>21</v>
          </cell>
          <cell r="B26">
            <v>28</v>
          </cell>
          <cell r="E26" t="str">
            <v xml:space="preserve"> 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 t="str">
            <v xml:space="preserve"> </v>
          </cell>
          <cell r="U26" t="str">
            <v xml:space="preserve"> </v>
          </cell>
        </row>
        <row r="27">
          <cell r="A27">
            <v>22</v>
          </cell>
          <cell r="B27">
            <v>30</v>
          </cell>
          <cell r="E27" t="str">
            <v xml:space="preserve"> 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 t="str">
            <v xml:space="preserve"> </v>
          </cell>
          <cell r="U27" t="str">
            <v xml:space="preserve"> </v>
          </cell>
        </row>
        <row r="28">
          <cell r="A28">
            <v>23</v>
          </cell>
          <cell r="B28">
            <v>32</v>
          </cell>
          <cell r="E28" t="str">
            <v xml:space="preserve"> 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 t="str">
            <v xml:space="preserve"> </v>
          </cell>
          <cell r="U28" t="str">
            <v xml:space="preserve"> </v>
          </cell>
        </row>
        <row r="29">
          <cell r="A29">
            <v>24</v>
          </cell>
          <cell r="B29">
            <v>34</v>
          </cell>
          <cell r="E29" t="str">
            <v xml:space="preserve"> 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 t="str">
            <v xml:space="preserve"> </v>
          </cell>
          <cell r="U29" t="str">
            <v xml:space="preserve"> </v>
          </cell>
        </row>
        <row r="30">
          <cell r="A30">
            <v>25</v>
          </cell>
          <cell r="B30">
            <v>36</v>
          </cell>
          <cell r="E30" t="str">
            <v xml:space="preserve"> 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 t="str">
            <v xml:space="preserve"> </v>
          </cell>
          <cell r="U30" t="str">
            <v xml:space="preserve"> </v>
          </cell>
        </row>
        <row r="31">
          <cell r="A31">
            <v>26</v>
          </cell>
          <cell r="B31">
            <v>38</v>
          </cell>
          <cell r="E31" t="str">
            <v xml:space="preserve"> 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 t="str">
            <v xml:space="preserve"> </v>
          </cell>
          <cell r="U31" t="str">
            <v xml:space="preserve"> </v>
          </cell>
        </row>
        <row r="32">
          <cell r="A32">
            <v>27</v>
          </cell>
          <cell r="B32">
            <v>40</v>
          </cell>
          <cell r="E32" t="str">
            <v xml:space="preserve"> 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 t="str">
            <v xml:space="preserve"> </v>
          </cell>
          <cell r="U32" t="str">
            <v xml:space="preserve"> </v>
          </cell>
        </row>
        <row r="33">
          <cell r="A33">
            <v>28</v>
          </cell>
          <cell r="B33">
            <v>42</v>
          </cell>
          <cell r="E33" t="str">
            <v xml:space="preserve"> 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 t="str">
            <v xml:space="preserve"> </v>
          </cell>
          <cell r="U33" t="str">
            <v xml:space="preserve"> </v>
          </cell>
        </row>
        <row r="34">
          <cell r="A34">
            <v>29</v>
          </cell>
          <cell r="B34">
            <v>44</v>
          </cell>
          <cell r="E34" t="str">
            <v xml:space="preserve"> 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 t="str">
            <v xml:space="preserve"> </v>
          </cell>
          <cell r="U34" t="str">
            <v xml:space="preserve"> </v>
          </cell>
        </row>
        <row r="35">
          <cell r="A35">
            <v>30</v>
          </cell>
          <cell r="B35">
            <v>46</v>
          </cell>
          <cell r="E35" t="str">
            <v xml:space="preserve"> 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 t="str">
            <v xml:space="preserve"> </v>
          </cell>
          <cell r="U35" t="str">
            <v xml:space="preserve"> </v>
          </cell>
        </row>
        <row r="36">
          <cell r="A36">
            <v>31</v>
          </cell>
          <cell r="B36">
            <v>48</v>
          </cell>
          <cell r="E36" t="str">
            <v xml:space="preserve"> 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 t="str">
            <v xml:space="preserve"> </v>
          </cell>
          <cell r="U36" t="str">
            <v xml:space="preserve"> </v>
          </cell>
        </row>
        <row r="37">
          <cell r="A37">
            <v>32</v>
          </cell>
          <cell r="B37">
            <v>52</v>
          </cell>
          <cell r="E37" t="str">
            <v xml:space="preserve"> 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 t="str">
            <v xml:space="preserve"> </v>
          </cell>
          <cell r="U37" t="str">
            <v xml:space="preserve"> </v>
          </cell>
        </row>
        <row r="38">
          <cell r="A38">
            <v>33</v>
          </cell>
          <cell r="B38">
            <v>56</v>
          </cell>
          <cell r="E38" t="str">
            <v xml:space="preserve"> 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 t="str">
            <v xml:space="preserve"> </v>
          </cell>
          <cell r="U38" t="str">
            <v xml:space="preserve"> </v>
          </cell>
        </row>
        <row r="39">
          <cell r="A39">
            <v>34</v>
          </cell>
          <cell r="B39">
            <v>60</v>
          </cell>
          <cell r="E39" t="str">
            <v xml:space="preserve"> 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 t="str">
            <v xml:space="preserve"> </v>
          </cell>
          <cell r="U39" t="str">
            <v xml:space="preserve"> </v>
          </cell>
        </row>
        <row r="40">
          <cell r="A40">
            <v>35</v>
          </cell>
          <cell r="B40">
            <v>64</v>
          </cell>
          <cell r="E40" t="str">
            <v xml:space="preserve"> 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 t="str">
            <v xml:space="preserve"> </v>
          </cell>
          <cell r="U40" t="str">
            <v xml:space="preserve"> </v>
          </cell>
        </row>
        <row r="41">
          <cell r="A41">
            <v>36</v>
          </cell>
          <cell r="B41">
            <v>68</v>
          </cell>
          <cell r="E41" t="str">
            <v xml:space="preserve"> 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 t="str">
            <v xml:space="preserve"> </v>
          </cell>
          <cell r="U41" t="str">
            <v xml:space="preserve"> </v>
          </cell>
        </row>
        <row r="42">
          <cell r="A42">
            <v>37</v>
          </cell>
          <cell r="B42">
            <v>72</v>
          </cell>
          <cell r="E42" t="str">
            <v xml:space="preserve"> 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 t="str">
            <v xml:space="preserve"> </v>
          </cell>
          <cell r="U42" t="str">
            <v xml:space="preserve"> </v>
          </cell>
        </row>
        <row r="43">
          <cell r="A43">
            <v>38</v>
          </cell>
          <cell r="B43">
            <v>76</v>
          </cell>
          <cell r="E43" t="str">
            <v xml:space="preserve"> 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 t="str">
            <v xml:space="preserve"> </v>
          </cell>
          <cell r="U43" t="str">
            <v xml:space="preserve"> </v>
          </cell>
        </row>
        <row r="44">
          <cell r="A44">
            <v>39</v>
          </cell>
          <cell r="B44">
            <v>80</v>
          </cell>
          <cell r="E44" t="str">
            <v xml:space="preserve"> 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 t="str">
            <v xml:space="preserve"> </v>
          </cell>
          <cell r="U44" t="str">
            <v xml:space="preserve"> </v>
          </cell>
        </row>
        <row r="45">
          <cell r="A45" t="str">
            <v>AVE.</v>
          </cell>
          <cell r="B45" t="str">
            <v xml:space="preserve"> 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 t="str">
            <v xml:space="preserve"> </v>
          </cell>
          <cell r="U45" t="str">
            <v xml:space="preserve"> </v>
          </cell>
        </row>
        <row r="47">
          <cell r="A47" t="str">
            <v>*** Reference Paper : Predict Fittings For Piping Systems ***</v>
          </cell>
          <cell r="K47" t="str">
            <v>Fc = 0.25  Utility Supply Lines, OSBL</v>
          </cell>
          <cell r="R47" t="str">
            <v>Fc = 2.00  Manifold Type Piping</v>
          </cell>
        </row>
        <row r="48">
          <cell r="D48" t="str">
            <v xml:space="preserve">   By William B. Hooper , Monsanto Co.</v>
          </cell>
          <cell r="K48" t="str">
            <v xml:space="preserve">        (PIPE JOINT FACTOR Fp = 100%)</v>
          </cell>
          <cell r="R48" t="str">
            <v xml:space="preserve">        (PIPE JOINT FACTOR Fp = 0%)</v>
          </cell>
        </row>
        <row r="49">
          <cell r="K49" t="str">
            <v>Fc = 0.50  Long, Straight Piping Run</v>
          </cell>
          <cell r="R49" t="str">
            <v>Fc = 4.00  Very Complex Manifolds</v>
          </cell>
        </row>
        <row r="50">
          <cell r="A50" t="str">
            <v>The number and types of pipe fittings can be estimated by this method</v>
          </cell>
          <cell r="K50" t="str">
            <v xml:space="preserve">        (PIPE JOINT FACTOR Fp = 100%)</v>
          </cell>
          <cell r="R50" t="str">
            <v xml:space="preserve">        (PIPE JOINT FACTOR Fp = 0%)</v>
          </cell>
        </row>
        <row r="51">
          <cell r="A51" t="str">
            <v>long before the piping isometrics are done. Pipe size and a general idea</v>
          </cell>
          <cell r="K51" t="str">
            <v>Fc = 1.00  Normal Piping</v>
          </cell>
        </row>
        <row r="52">
          <cell r="A52" t="str">
            <v>of the system's complexity are all that is needed.</v>
          </cell>
          <cell r="K52" t="str">
            <v xml:space="preserve">        (PIPE JOINT FACTOR Fp = 10%)</v>
          </cell>
        </row>
      </sheetData>
      <sheetData sheetId="3">
        <row r="8">
          <cell r="B8" t="str">
            <v>5S</v>
          </cell>
          <cell r="C8">
            <v>0.5</v>
          </cell>
          <cell r="D8">
            <v>1.65</v>
          </cell>
          <cell r="E8">
            <v>1</v>
          </cell>
          <cell r="I8">
            <v>7.0000000000000007E-2</v>
          </cell>
          <cell r="J8">
            <v>0</v>
          </cell>
          <cell r="K8">
            <v>7.0000000000000007E-2</v>
          </cell>
          <cell r="P8">
            <v>2</v>
          </cell>
        </row>
        <row r="9">
          <cell r="B9" t="str">
            <v>5S</v>
          </cell>
          <cell r="C9">
            <v>0.5</v>
          </cell>
          <cell r="D9">
            <v>1.65</v>
          </cell>
          <cell r="E9">
            <v>1</v>
          </cell>
          <cell r="I9">
            <v>7.0000000000000007E-2</v>
          </cell>
          <cell r="J9">
            <v>0</v>
          </cell>
          <cell r="K9">
            <v>7.0000000000000007E-2</v>
          </cell>
          <cell r="P9">
            <v>2</v>
          </cell>
        </row>
        <row r="10">
          <cell r="B10" t="str">
            <v>5S</v>
          </cell>
          <cell r="C10">
            <v>0.5</v>
          </cell>
          <cell r="D10">
            <v>1.65</v>
          </cell>
          <cell r="E10">
            <v>1</v>
          </cell>
          <cell r="I10">
            <v>7.0000000000000007E-2</v>
          </cell>
          <cell r="J10">
            <v>0</v>
          </cell>
          <cell r="K10">
            <v>7.0000000000000007E-2</v>
          </cell>
          <cell r="P10">
            <v>2</v>
          </cell>
        </row>
        <row r="11">
          <cell r="B11" t="str">
            <v>5S</v>
          </cell>
          <cell r="C11">
            <v>0.75</v>
          </cell>
          <cell r="D11">
            <v>1.65</v>
          </cell>
          <cell r="E11">
            <v>1</v>
          </cell>
          <cell r="I11">
            <v>7.0000000000000007E-2</v>
          </cell>
          <cell r="J11">
            <v>0</v>
          </cell>
          <cell r="K11">
            <v>7.0000000000000007E-2</v>
          </cell>
          <cell r="P11">
            <v>2</v>
          </cell>
        </row>
        <row r="12">
          <cell r="B12" t="str">
            <v>5S</v>
          </cell>
          <cell r="C12">
            <v>0.75</v>
          </cell>
          <cell r="D12">
            <v>1.65</v>
          </cell>
          <cell r="E12">
            <v>1</v>
          </cell>
          <cell r="I12">
            <v>7.0000000000000007E-2</v>
          </cell>
          <cell r="J12">
            <v>0</v>
          </cell>
          <cell r="K12">
            <v>7.0000000000000007E-2</v>
          </cell>
          <cell r="P12">
            <v>2</v>
          </cell>
        </row>
        <row r="13">
          <cell r="B13" t="str">
            <v>5S</v>
          </cell>
          <cell r="C13">
            <v>0.75</v>
          </cell>
          <cell r="D13">
            <v>1.65</v>
          </cell>
          <cell r="E13">
            <v>1</v>
          </cell>
          <cell r="I13">
            <v>7.0000000000000007E-2</v>
          </cell>
          <cell r="J13">
            <v>0</v>
          </cell>
          <cell r="K13">
            <v>7.0000000000000007E-2</v>
          </cell>
          <cell r="P13">
            <v>2</v>
          </cell>
        </row>
        <row r="14">
          <cell r="B14" t="str">
            <v>5S</v>
          </cell>
          <cell r="C14">
            <v>1</v>
          </cell>
          <cell r="D14">
            <v>1.65</v>
          </cell>
          <cell r="E14">
            <v>1</v>
          </cell>
          <cell r="I14">
            <v>0.12</v>
          </cell>
          <cell r="J14">
            <v>0</v>
          </cell>
          <cell r="K14">
            <v>0.12</v>
          </cell>
          <cell r="P14">
            <v>2</v>
          </cell>
        </row>
        <row r="15">
          <cell r="B15" t="str">
            <v>5S</v>
          </cell>
          <cell r="C15">
            <v>1</v>
          </cell>
          <cell r="D15">
            <v>1.65</v>
          </cell>
          <cell r="E15">
            <v>1</v>
          </cell>
          <cell r="I15">
            <v>0.12</v>
          </cell>
          <cell r="J15">
            <v>0</v>
          </cell>
          <cell r="K15">
            <v>0.12</v>
          </cell>
          <cell r="P15">
            <v>2</v>
          </cell>
        </row>
        <row r="16">
          <cell r="B16" t="str">
            <v>5S</v>
          </cell>
          <cell r="C16">
            <v>1</v>
          </cell>
          <cell r="D16">
            <v>1.65</v>
          </cell>
          <cell r="E16">
            <v>1</v>
          </cell>
          <cell r="I16">
            <v>0.12</v>
          </cell>
          <cell r="J16">
            <v>0</v>
          </cell>
          <cell r="K16">
            <v>0.12</v>
          </cell>
          <cell r="P16">
            <v>2</v>
          </cell>
        </row>
        <row r="17">
          <cell r="B17" t="str">
            <v>5S</v>
          </cell>
          <cell r="C17">
            <v>1.25</v>
          </cell>
          <cell r="D17">
            <v>1.65</v>
          </cell>
          <cell r="E17">
            <v>1</v>
          </cell>
          <cell r="I17">
            <v>0.15</v>
          </cell>
          <cell r="K17">
            <v>0.15</v>
          </cell>
          <cell r="P17">
            <v>2</v>
          </cell>
        </row>
        <row r="18">
          <cell r="B18" t="str">
            <v>5S</v>
          </cell>
          <cell r="C18">
            <v>1.25</v>
          </cell>
          <cell r="D18">
            <v>1.65</v>
          </cell>
          <cell r="E18">
            <v>1</v>
          </cell>
          <cell r="I18">
            <v>0.15</v>
          </cell>
          <cell r="K18">
            <v>0.15</v>
          </cell>
          <cell r="P18">
            <v>2</v>
          </cell>
        </row>
        <row r="19">
          <cell r="B19" t="str">
            <v>5S</v>
          </cell>
          <cell r="C19">
            <v>1.25</v>
          </cell>
          <cell r="D19">
            <v>1.65</v>
          </cell>
          <cell r="E19">
            <v>1</v>
          </cell>
          <cell r="I19">
            <v>0.15</v>
          </cell>
          <cell r="K19">
            <v>0.15</v>
          </cell>
          <cell r="P19">
            <v>2</v>
          </cell>
        </row>
        <row r="20">
          <cell r="B20" t="str">
            <v>5S</v>
          </cell>
          <cell r="C20">
            <v>1.5</v>
          </cell>
          <cell r="D20">
            <v>1.65</v>
          </cell>
          <cell r="E20">
            <v>1</v>
          </cell>
          <cell r="I20">
            <v>0.15</v>
          </cell>
          <cell r="J20">
            <v>0</v>
          </cell>
          <cell r="K20">
            <v>0.15</v>
          </cell>
          <cell r="P20">
            <v>2</v>
          </cell>
        </row>
        <row r="21">
          <cell r="B21" t="str">
            <v>5S</v>
          </cell>
          <cell r="C21">
            <v>1.5</v>
          </cell>
          <cell r="D21">
            <v>1.65</v>
          </cell>
          <cell r="E21">
            <v>1</v>
          </cell>
          <cell r="I21">
            <v>0.15</v>
          </cell>
          <cell r="J21">
            <v>0</v>
          </cell>
          <cell r="K21">
            <v>0.15</v>
          </cell>
          <cell r="P21">
            <v>2</v>
          </cell>
        </row>
        <row r="22">
          <cell r="B22" t="str">
            <v>5S</v>
          </cell>
          <cell r="C22">
            <v>1.5</v>
          </cell>
          <cell r="D22">
            <v>1.65</v>
          </cell>
          <cell r="E22">
            <v>1</v>
          </cell>
          <cell r="I22">
            <v>0.15</v>
          </cell>
          <cell r="J22">
            <v>0</v>
          </cell>
          <cell r="K22">
            <v>0.15</v>
          </cell>
          <cell r="P22">
            <v>2</v>
          </cell>
        </row>
        <row r="23">
          <cell r="B23" t="str">
            <v>5S</v>
          </cell>
          <cell r="C23">
            <v>2</v>
          </cell>
          <cell r="D23">
            <v>1.65</v>
          </cell>
          <cell r="E23">
            <v>1</v>
          </cell>
          <cell r="I23">
            <v>0.15</v>
          </cell>
          <cell r="J23">
            <v>0</v>
          </cell>
          <cell r="K23">
            <v>0.15</v>
          </cell>
          <cell r="P23">
            <v>2</v>
          </cell>
        </row>
        <row r="24">
          <cell r="B24" t="str">
            <v>5S</v>
          </cell>
          <cell r="C24">
            <v>2</v>
          </cell>
          <cell r="D24">
            <v>1.65</v>
          </cell>
          <cell r="E24">
            <v>1</v>
          </cell>
          <cell r="I24">
            <v>0.15</v>
          </cell>
          <cell r="J24">
            <v>0</v>
          </cell>
          <cell r="K24">
            <v>0.15</v>
          </cell>
          <cell r="P24">
            <v>2</v>
          </cell>
        </row>
        <row r="25">
          <cell r="B25" t="str">
            <v>5S</v>
          </cell>
          <cell r="C25">
            <v>2</v>
          </cell>
          <cell r="D25">
            <v>1.65</v>
          </cell>
          <cell r="E25">
            <v>1</v>
          </cell>
          <cell r="I25">
            <v>0.15</v>
          </cell>
          <cell r="J25">
            <v>0</v>
          </cell>
          <cell r="K25">
            <v>0.15</v>
          </cell>
          <cell r="P25">
            <v>2</v>
          </cell>
        </row>
        <row r="26">
          <cell r="B26" t="str">
            <v>5S</v>
          </cell>
          <cell r="C26">
            <v>2.5</v>
          </cell>
          <cell r="D26">
            <v>2.11</v>
          </cell>
          <cell r="E26">
            <v>1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B27" t="str">
            <v>5S</v>
          </cell>
          <cell r="C27">
            <v>3</v>
          </cell>
          <cell r="D27">
            <v>2.11</v>
          </cell>
          <cell r="E27">
            <v>1</v>
          </cell>
          <cell r="I27">
            <v>0.3</v>
          </cell>
          <cell r="J27">
            <v>0</v>
          </cell>
          <cell r="K27">
            <v>0.3</v>
          </cell>
          <cell r="P27">
            <v>2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B29" t="str">
            <v>5S</v>
          </cell>
          <cell r="C29">
            <v>4</v>
          </cell>
          <cell r="D29">
            <v>2.11</v>
          </cell>
          <cell r="E29">
            <v>1</v>
          </cell>
          <cell r="I29">
            <v>0.3</v>
          </cell>
          <cell r="J29">
            <v>0</v>
          </cell>
          <cell r="K29">
            <v>0.3</v>
          </cell>
          <cell r="P29">
            <v>3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B31" t="str">
            <v>5S</v>
          </cell>
          <cell r="C31">
            <v>6</v>
          </cell>
          <cell r="D31">
            <v>2.77</v>
          </cell>
          <cell r="E31">
            <v>1</v>
          </cell>
          <cell r="I31">
            <v>0.45</v>
          </cell>
          <cell r="J31">
            <v>0</v>
          </cell>
          <cell r="K31">
            <v>0.45</v>
          </cell>
          <cell r="P31">
            <v>4</v>
          </cell>
        </row>
        <row r="32">
          <cell r="B32" t="str">
            <v>5S</v>
          </cell>
          <cell r="C32">
            <v>8</v>
          </cell>
          <cell r="D32">
            <v>2.77</v>
          </cell>
          <cell r="E32">
            <v>1</v>
          </cell>
          <cell r="I32">
            <v>0.45</v>
          </cell>
          <cell r="J32">
            <v>0</v>
          </cell>
          <cell r="K32">
            <v>0.45</v>
          </cell>
          <cell r="P32">
            <v>4</v>
          </cell>
        </row>
        <row r="33">
          <cell r="B33" t="str">
            <v>5S</v>
          </cell>
          <cell r="C33">
            <v>10</v>
          </cell>
          <cell r="D33">
            <v>3.4</v>
          </cell>
          <cell r="E33">
            <v>1</v>
          </cell>
          <cell r="I33">
            <v>0.9</v>
          </cell>
          <cell r="J33">
            <v>0</v>
          </cell>
          <cell r="K33">
            <v>0.9</v>
          </cell>
          <cell r="P33">
            <v>4</v>
          </cell>
        </row>
        <row r="34">
          <cell r="B34" t="str">
            <v>5S</v>
          </cell>
          <cell r="C34">
            <v>12</v>
          </cell>
          <cell r="D34">
            <v>3.96</v>
          </cell>
          <cell r="E34">
            <v>1</v>
          </cell>
          <cell r="I34">
            <v>1.2</v>
          </cell>
          <cell r="J34">
            <v>0</v>
          </cell>
          <cell r="K34">
            <v>1.2</v>
          </cell>
          <cell r="P34">
            <v>6</v>
          </cell>
        </row>
        <row r="35">
          <cell r="B35" t="str">
            <v>5S</v>
          </cell>
          <cell r="C35">
            <v>14</v>
          </cell>
          <cell r="D35">
            <v>3.96</v>
          </cell>
          <cell r="E35">
            <v>1</v>
          </cell>
          <cell r="I35">
            <v>1.34</v>
          </cell>
          <cell r="J35">
            <v>0</v>
          </cell>
          <cell r="K35">
            <v>1.34</v>
          </cell>
          <cell r="P35">
            <v>6</v>
          </cell>
        </row>
        <row r="36">
          <cell r="B36" t="str">
            <v>5S</v>
          </cell>
          <cell r="C36">
            <v>16</v>
          </cell>
          <cell r="D36">
            <v>4.1900000000000004</v>
          </cell>
          <cell r="E36">
            <v>1</v>
          </cell>
          <cell r="I36">
            <v>1.65</v>
          </cell>
          <cell r="J36">
            <v>0</v>
          </cell>
          <cell r="K36">
            <v>1.65</v>
          </cell>
          <cell r="P36">
            <v>6</v>
          </cell>
        </row>
        <row r="37">
          <cell r="B37" t="str">
            <v>5S</v>
          </cell>
          <cell r="C37">
            <v>18</v>
          </cell>
          <cell r="D37">
            <v>4.1900000000000004</v>
          </cell>
          <cell r="E37">
            <v>1</v>
          </cell>
          <cell r="I37">
            <v>1.8</v>
          </cell>
          <cell r="J37">
            <v>0</v>
          </cell>
          <cell r="K37">
            <v>1.8</v>
          </cell>
          <cell r="P37">
            <v>6</v>
          </cell>
        </row>
        <row r="38">
          <cell r="B38" t="str">
            <v>5S</v>
          </cell>
          <cell r="C38">
            <v>20</v>
          </cell>
          <cell r="D38">
            <v>4.78</v>
          </cell>
          <cell r="E38">
            <v>1</v>
          </cell>
          <cell r="I38">
            <v>2.54</v>
          </cell>
          <cell r="J38">
            <v>0</v>
          </cell>
          <cell r="K38">
            <v>2.54</v>
          </cell>
          <cell r="P38">
            <v>7</v>
          </cell>
        </row>
        <row r="39">
          <cell r="B39" t="str">
            <v>5S</v>
          </cell>
          <cell r="C39">
            <v>22</v>
          </cell>
          <cell r="D39">
            <v>4.78</v>
          </cell>
          <cell r="E39">
            <v>1</v>
          </cell>
          <cell r="I39">
            <v>2.69</v>
          </cell>
          <cell r="J39">
            <v>0</v>
          </cell>
          <cell r="K39">
            <v>2.69</v>
          </cell>
          <cell r="P39">
            <v>8</v>
          </cell>
        </row>
        <row r="40">
          <cell r="B40" t="str">
            <v>5S</v>
          </cell>
          <cell r="C40">
            <v>24</v>
          </cell>
          <cell r="D40">
            <v>5.54</v>
          </cell>
          <cell r="E40">
            <v>1</v>
          </cell>
          <cell r="I40">
            <v>2.4300000000000002</v>
          </cell>
          <cell r="J40">
            <v>1.47</v>
          </cell>
          <cell r="K40">
            <v>3.9000000000000004</v>
          </cell>
          <cell r="P40">
            <v>8</v>
          </cell>
        </row>
        <row r="41">
          <cell r="B41" t="str">
            <v>5S</v>
          </cell>
          <cell r="C41">
            <v>30</v>
          </cell>
          <cell r="D41">
            <v>6.35</v>
          </cell>
          <cell r="E41">
            <v>1</v>
          </cell>
          <cell r="I41">
            <v>3.04</v>
          </cell>
          <cell r="J41">
            <v>3.11</v>
          </cell>
          <cell r="K41">
            <v>6.15</v>
          </cell>
          <cell r="P41">
            <v>10</v>
          </cell>
        </row>
        <row r="42">
          <cell r="B42">
            <v>10</v>
          </cell>
          <cell r="C42">
            <v>14</v>
          </cell>
          <cell r="D42">
            <v>6.35</v>
          </cell>
          <cell r="E42">
            <v>1</v>
          </cell>
          <cell r="I42">
            <v>1.42</v>
          </cell>
          <cell r="J42">
            <v>1.27</v>
          </cell>
          <cell r="K42">
            <v>2.69</v>
          </cell>
          <cell r="P42">
            <v>6</v>
          </cell>
        </row>
        <row r="43">
          <cell r="B43">
            <v>10</v>
          </cell>
          <cell r="C43">
            <v>16</v>
          </cell>
          <cell r="D43">
            <v>6.35</v>
          </cell>
          <cell r="E43">
            <v>1</v>
          </cell>
          <cell r="I43">
            <v>1.62</v>
          </cell>
          <cell r="J43">
            <v>1.38</v>
          </cell>
          <cell r="K43">
            <v>3</v>
          </cell>
          <cell r="P43">
            <v>6</v>
          </cell>
        </row>
        <row r="44">
          <cell r="B44">
            <v>10</v>
          </cell>
          <cell r="C44">
            <v>18</v>
          </cell>
          <cell r="D44">
            <v>6.35</v>
          </cell>
          <cell r="E44">
            <v>1</v>
          </cell>
          <cell r="I44">
            <v>1.82</v>
          </cell>
          <cell r="J44">
            <v>1.48</v>
          </cell>
          <cell r="K44">
            <v>3.3</v>
          </cell>
          <cell r="P44">
            <v>6</v>
          </cell>
        </row>
        <row r="45">
          <cell r="B45">
            <v>10</v>
          </cell>
          <cell r="C45">
            <v>20</v>
          </cell>
          <cell r="D45">
            <v>6.35</v>
          </cell>
          <cell r="E45">
            <v>1</v>
          </cell>
          <cell r="I45">
            <v>2.0299999999999998</v>
          </cell>
          <cell r="J45">
            <v>1.72</v>
          </cell>
          <cell r="K45">
            <v>3.75</v>
          </cell>
          <cell r="P45">
            <v>7</v>
          </cell>
        </row>
        <row r="46">
          <cell r="B46">
            <v>10</v>
          </cell>
          <cell r="C46">
            <v>22</v>
          </cell>
          <cell r="D46">
            <v>6.35</v>
          </cell>
          <cell r="E46">
            <v>1</v>
          </cell>
          <cell r="I46">
            <v>2.23</v>
          </cell>
          <cell r="J46">
            <v>2.27</v>
          </cell>
          <cell r="K46">
            <v>4.5</v>
          </cell>
          <cell r="P46">
            <v>8</v>
          </cell>
        </row>
        <row r="47">
          <cell r="B47">
            <v>10</v>
          </cell>
          <cell r="C47">
            <v>24</v>
          </cell>
          <cell r="D47">
            <v>6.35</v>
          </cell>
          <cell r="E47">
            <v>1</v>
          </cell>
          <cell r="I47">
            <v>2.4300000000000002</v>
          </cell>
          <cell r="J47">
            <v>2.0699999999999998</v>
          </cell>
          <cell r="K47">
            <v>4.5</v>
          </cell>
          <cell r="P47">
            <v>8</v>
          </cell>
        </row>
        <row r="48">
          <cell r="B48">
            <v>10</v>
          </cell>
          <cell r="C48">
            <v>26</v>
          </cell>
          <cell r="D48">
            <v>7.92</v>
          </cell>
          <cell r="E48">
            <v>1</v>
          </cell>
          <cell r="I48">
            <v>2.64</v>
          </cell>
          <cell r="J48">
            <v>4.8600000000000003</v>
          </cell>
          <cell r="K48">
            <v>7.5</v>
          </cell>
          <cell r="P48">
            <v>9</v>
          </cell>
        </row>
        <row r="49">
          <cell r="B49">
            <v>10</v>
          </cell>
          <cell r="C49">
            <v>28</v>
          </cell>
          <cell r="D49">
            <v>7.92</v>
          </cell>
          <cell r="E49">
            <v>1</v>
          </cell>
          <cell r="I49">
            <v>2.84</v>
          </cell>
          <cell r="J49">
            <v>5.26</v>
          </cell>
          <cell r="K49">
            <v>8.1</v>
          </cell>
          <cell r="P49">
            <v>9</v>
          </cell>
        </row>
        <row r="50">
          <cell r="B50">
            <v>10</v>
          </cell>
          <cell r="C50">
            <v>30</v>
          </cell>
          <cell r="D50">
            <v>7.92</v>
          </cell>
          <cell r="E50">
            <v>1</v>
          </cell>
          <cell r="I50">
            <v>3.04</v>
          </cell>
          <cell r="J50">
            <v>5.66</v>
          </cell>
          <cell r="K50">
            <v>8.6999999999999993</v>
          </cell>
          <cell r="P50">
            <v>10</v>
          </cell>
        </row>
        <row r="51">
          <cell r="B51">
            <v>10</v>
          </cell>
          <cell r="C51">
            <v>32</v>
          </cell>
          <cell r="D51">
            <v>7.92</v>
          </cell>
          <cell r="E51">
            <v>1</v>
          </cell>
          <cell r="I51">
            <v>3.24</v>
          </cell>
          <cell r="J51">
            <v>6.06</v>
          </cell>
          <cell r="K51">
            <v>9.3000000000000007</v>
          </cell>
          <cell r="P51">
            <v>11</v>
          </cell>
        </row>
        <row r="52">
          <cell r="B52">
            <v>10</v>
          </cell>
          <cell r="C52">
            <v>34</v>
          </cell>
          <cell r="D52">
            <v>7.92</v>
          </cell>
          <cell r="E52">
            <v>1</v>
          </cell>
          <cell r="I52">
            <v>3.45</v>
          </cell>
          <cell r="J52">
            <v>6.44</v>
          </cell>
          <cell r="K52">
            <v>9.89</v>
          </cell>
          <cell r="P52">
            <v>12</v>
          </cell>
        </row>
        <row r="53">
          <cell r="B53">
            <v>10</v>
          </cell>
          <cell r="C53">
            <v>36</v>
          </cell>
          <cell r="D53">
            <v>7.92</v>
          </cell>
          <cell r="E53">
            <v>1</v>
          </cell>
          <cell r="I53">
            <v>3.65</v>
          </cell>
          <cell r="J53">
            <v>6.84</v>
          </cell>
          <cell r="K53">
            <v>10.49</v>
          </cell>
          <cell r="P53">
            <v>12</v>
          </cell>
        </row>
        <row r="54">
          <cell r="B54" t="str">
            <v>10S</v>
          </cell>
          <cell r="C54">
            <v>0.125</v>
          </cell>
          <cell r="D54">
            <v>1.24</v>
          </cell>
          <cell r="E54">
            <v>1</v>
          </cell>
          <cell r="I54">
            <v>7.0000000000000007E-2</v>
          </cell>
          <cell r="K54">
            <v>7.0000000000000007E-2</v>
          </cell>
          <cell r="P54">
            <v>2</v>
          </cell>
        </row>
        <row r="55">
          <cell r="B55" t="str">
            <v>10S</v>
          </cell>
          <cell r="C55">
            <v>0.125</v>
          </cell>
          <cell r="D55">
            <v>1.24</v>
          </cell>
          <cell r="E55">
            <v>1</v>
          </cell>
          <cell r="I55">
            <v>7.0000000000000007E-2</v>
          </cell>
          <cell r="K55">
            <v>7.0000000000000007E-2</v>
          </cell>
          <cell r="P55">
            <v>2</v>
          </cell>
        </row>
        <row r="56">
          <cell r="B56" t="str">
            <v>10S</v>
          </cell>
          <cell r="C56">
            <v>0.125</v>
          </cell>
          <cell r="D56">
            <v>1.24</v>
          </cell>
          <cell r="E56">
            <v>1</v>
          </cell>
          <cell r="I56">
            <v>7.0000000000000007E-2</v>
          </cell>
          <cell r="K56">
            <v>7.0000000000000007E-2</v>
          </cell>
          <cell r="P56">
            <v>2</v>
          </cell>
        </row>
        <row r="57">
          <cell r="B57" t="str">
            <v>10S</v>
          </cell>
          <cell r="C57">
            <v>0.25</v>
          </cell>
          <cell r="D57">
            <v>1.65</v>
          </cell>
          <cell r="E57">
            <v>1</v>
          </cell>
          <cell r="I57">
            <v>7.0000000000000007E-2</v>
          </cell>
          <cell r="K57">
            <v>7.0000000000000007E-2</v>
          </cell>
          <cell r="P57">
            <v>2</v>
          </cell>
        </row>
        <row r="58">
          <cell r="B58" t="str">
            <v>10S</v>
          </cell>
          <cell r="C58">
            <v>0.25</v>
          </cell>
          <cell r="D58">
            <v>1.65</v>
          </cell>
          <cell r="E58">
            <v>1</v>
          </cell>
          <cell r="I58">
            <v>7.0000000000000007E-2</v>
          </cell>
          <cell r="K58">
            <v>7.0000000000000007E-2</v>
          </cell>
          <cell r="P58">
            <v>2</v>
          </cell>
        </row>
        <row r="59">
          <cell r="B59" t="str">
            <v>10S</v>
          </cell>
          <cell r="C59">
            <v>0.25</v>
          </cell>
          <cell r="D59">
            <v>1.65</v>
          </cell>
          <cell r="E59">
            <v>1</v>
          </cell>
          <cell r="I59">
            <v>7.0000000000000007E-2</v>
          </cell>
          <cell r="K59">
            <v>7.0000000000000007E-2</v>
          </cell>
          <cell r="P59">
            <v>2</v>
          </cell>
        </row>
        <row r="60">
          <cell r="B60" t="str">
            <v>10S</v>
          </cell>
          <cell r="C60">
            <v>0.375</v>
          </cell>
          <cell r="D60">
            <v>1.65</v>
          </cell>
          <cell r="E60">
            <v>1</v>
          </cell>
          <cell r="I60">
            <v>7.0000000000000007E-2</v>
          </cell>
          <cell r="J60">
            <v>0</v>
          </cell>
          <cell r="K60">
            <v>7.0000000000000007E-2</v>
          </cell>
          <cell r="P60">
            <v>2</v>
          </cell>
        </row>
        <row r="61">
          <cell r="B61" t="str">
            <v>10S</v>
          </cell>
          <cell r="C61">
            <v>0.375</v>
          </cell>
          <cell r="D61">
            <v>1.65</v>
          </cell>
          <cell r="E61">
            <v>1</v>
          </cell>
          <cell r="I61">
            <v>7.0000000000000007E-2</v>
          </cell>
          <cell r="J61">
            <v>0</v>
          </cell>
          <cell r="K61">
            <v>7.0000000000000007E-2</v>
          </cell>
          <cell r="P61">
            <v>2</v>
          </cell>
        </row>
        <row r="62">
          <cell r="B62" t="str">
            <v>10S</v>
          </cell>
          <cell r="C62">
            <v>0.375</v>
          </cell>
          <cell r="D62">
            <v>1.65</v>
          </cell>
          <cell r="E62">
            <v>1</v>
          </cell>
          <cell r="I62">
            <v>7.0000000000000007E-2</v>
          </cell>
          <cell r="J62">
            <v>0</v>
          </cell>
          <cell r="K62">
            <v>7.0000000000000007E-2</v>
          </cell>
          <cell r="P62">
            <v>2</v>
          </cell>
        </row>
        <row r="63">
          <cell r="B63" t="str">
            <v>10S</v>
          </cell>
          <cell r="C63">
            <v>0.5</v>
          </cell>
          <cell r="D63">
            <v>2.11</v>
          </cell>
          <cell r="E63">
            <v>1</v>
          </cell>
          <cell r="I63">
            <v>7.0000000000000007E-2</v>
          </cell>
          <cell r="J63">
            <v>0</v>
          </cell>
          <cell r="K63">
            <v>7.0000000000000007E-2</v>
          </cell>
          <cell r="P63">
            <v>2</v>
          </cell>
        </row>
        <row r="64">
          <cell r="B64" t="str">
            <v>10S</v>
          </cell>
          <cell r="C64">
            <v>0.5</v>
          </cell>
          <cell r="D64">
            <v>2.11</v>
          </cell>
          <cell r="E64">
            <v>1</v>
          </cell>
          <cell r="I64">
            <v>7.0000000000000007E-2</v>
          </cell>
          <cell r="J64">
            <v>0</v>
          </cell>
          <cell r="K64">
            <v>7.0000000000000007E-2</v>
          </cell>
          <cell r="P64">
            <v>2</v>
          </cell>
        </row>
        <row r="65">
          <cell r="B65" t="str">
            <v>10S</v>
          </cell>
          <cell r="C65">
            <v>0.5</v>
          </cell>
          <cell r="D65">
            <v>2.11</v>
          </cell>
          <cell r="E65">
            <v>1</v>
          </cell>
          <cell r="I65">
            <v>7.0000000000000007E-2</v>
          </cell>
          <cell r="J65">
            <v>0</v>
          </cell>
          <cell r="K65">
            <v>7.0000000000000007E-2</v>
          </cell>
          <cell r="P65">
            <v>2</v>
          </cell>
        </row>
        <row r="66">
          <cell r="B66" t="str">
            <v>10S</v>
          </cell>
          <cell r="C66">
            <v>0.75</v>
          </cell>
          <cell r="D66">
            <v>2.11</v>
          </cell>
          <cell r="E66">
            <v>1</v>
          </cell>
          <cell r="I66">
            <v>7.0000000000000007E-2</v>
          </cell>
          <cell r="J66">
            <v>0</v>
          </cell>
          <cell r="K66">
            <v>7.0000000000000007E-2</v>
          </cell>
          <cell r="P66">
            <v>2</v>
          </cell>
        </row>
        <row r="67">
          <cell r="B67" t="str">
            <v>10S</v>
          </cell>
          <cell r="C67">
            <v>0.75</v>
          </cell>
          <cell r="D67">
            <v>2.11</v>
          </cell>
          <cell r="E67">
            <v>1</v>
          </cell>
          <cell r="I67">
            <v>7.0000000000000007E-2</v>
          </cell>
          <cell r="J67">
            <v>0</v>
          </cell>
          <cell r="K67">
            <v>7.0000000000000007E-2</v>
          </cell>
          <cell r="P67">
            <v>2</v>
          </cell>
        </row>
        <row r="68">
          <cell r="B68" t="str">
            <v>10S</v>
          </cell>
          <cell r="C68">
            <v>0.75</v>
          </cell>
          <cell r="D68">
            <v>2.11</v>
          </cell>
          <cell r="E68">
            <v>1</v>
          </cell>
          <cell r="I68">
            <v>7.0000000000000007E-2</v>
          </cell>
          <cell r="J68">
            <v>0</v>
          </cell>
          <cell r="K68">
            <v>7.0000000000000007E-2</v>
          </cell>
          <cell r="P68">
            <v>2</v>
          </cell>
        </row>
        <row r="69">
          <cell r="B69" t="str">
            <v>10S</v>
          </cell>
          <cell r="C69">
            <v>1</v>
          </cell>
          <cell r="D69">
            <v>2.77</v>
          </cell>
          <cell r="E69">
            <v>1</v>
          </cell>
          <cell r="I69">
            <v>0.12</v>
          </cell>
          <cell r="J69">
            <v>0</v>
          </cell>
          <cell r="K69">
            <v>0.12</v>
          </cell>
          <cell r="P69">
            <v>2</v>
          </cell>
        </row>
        <row r="70">
          <cell r="B70" t="str">
            <v>10S</v>
          </cell>
          <cell r="C70">
            <v>1</v>
          </cell>
          <cell r="D70">
            <v>2.77</v>
          </cell>
          <cell r="E70">
            <v>1</v>
          </cell>
          <cell r="I70">
            <v>0.12</v>
          </cell>
          <cell r="J70">
            <v>0</v>
          </cell>
          <cell r="K70">
            <v>0.12</v>
          </cell>
          <cell r="P70">
            <v>2</v>
          </cell>
        </row>
        <row r="71">
          <cell r="B71" t="str">
            <v>10S</v>
          </cell>
          <cell r="C71">
            <v>1</v>
          </cell>
          <cell r="D71">
            <v>2.77</v>
          </cell>
          <cell r="E71">
            <v>1</v>
          </cell>
          <cell r="I71">
            <v>0.12</v>
          </cell>
          <cell r="J71">
            <v>0</v>
          </cell>
          <cell r="K71">
            <v>0.12</v>
          </cell>
          <cell r="P71">
            <v>2</v>
          </cell>
        </row>
        <row r="72">
          <cell r="B72" t="str">
            <v>10S</v>
          </cell>
          <cell r="C72">
            <v>1.25</v>
          </cell>
          <cell r="D72">
            <v>2.77</v>
          </cell>
          <cell r="E72">
            <v>1</v>
          </cell>
          <cell r="I72">
            <v>0.15</v>
          </cell>
          <cell r="K72">
            <v>0.15</v>
          </cell>
          <cell r="P72">
            <v>2</v>
          </cell>
        </row>
        <row r="73">
          <cell r="B73" t="str">
            <v>10S</v>
          </cell>
          <cell r="C73">
            <v>1.25</v>
          </cell>
          <cell r="D73">
            <v>2.77</v>
          </cell>
          <cell r="E73">
            <v>1</v>
          </cell>
          <cell r="I73">
            <v>0.15</v>
          </cell>
          <cell r="K73">
            <v>0.15</v>
          </cell>
          <cell r="P73">
            <v>2</v>
          </cell>
        </row>
        <row r="74">
          <cell r="B74" t="str">
            <v>10S</v>
          </cell>
          <cell r="C74">
            <v>1.25</v>
          </cell>
          <cell r="D74">
            <v>2.77</v>
          </cell>
          <cell r="E74">
            <v>1</v>
          </cell>
          <cell r="I74">
            <v>0.15</v>
          </cell>
          <cell r="K74">
            <v>0.15</v>
          </cell>
          <cell r="P74">
            <v>2</v>
          </cell>
        </row>
        <row r="75">
          <cell r="B75" t="str">
            <v>10S</v>
          </cell>
          <cell r="C75">
            <v>1.5</v>
          </cell>
          <cell r="D75">
            <v>2.77</v>
          </cell>
          <cell r="E75">
            <v>1</v>
          </cell>
          <cell r="I75">
            <v>0.15</v>
          </cell>
          <cell r="J75">
            <v>0</v>
          </cell>
          <cell r="K75">
            <v>0.15</v>
          </cell>
          <cell r="P75">
            <v>2</v>
          </cell>
        </row>
        <row r="76">
          <cell r="B76" t="str">
            <v>10S</v>
          </cell>
          <cell r="C76">
            <v>1.5</v>
          </cell>
          <cell r="D76">
            <v>2.77</v>
          </cell>
          <cell r="E76">
            <v>1</v>
          </cell>
          <cell r="I76">
            <v>0.15</v>
          </cell>
          <cell r="J76">
            <v>0</v>
          </cell>
          <cell r="K76">
            <v>0.15</v>
          </cell>
          <cell r="P76">
            <v>2</v>
          </cell>
        </row>
        <row r="77">
          <cell r="B77" t="str">
            <v>10S</v>
          </cell>
          <cell r="C77">
            <v>1.5</v>
          </cell>
          <cell r="D77">
            <v>2.77</v>
          </cell>
          <cell r="E77">
            <v>1</v>
          </cell>
          <cell r="I77">
            <v>0.15</v>
          </cell>
          <cell r="J77">
            <v>0</v>
          </cell>
          <cell r="K77">
            <v>0.15</v>
          </cell>
          <cell r="P77">
            <v>2</v>
          </cell>
        </row>
        <row r="78">
          <cell r="B78" t="str">
            <v>10S</v>
          </cell>
          <cell r="C78">
            <v>2</v>
          </cell>
          <cell r="D78">
            <v>2.77</v>
          </cell>
          <cell r="E78">
            <v>1</v>
          </cell>
          <cell r="I78">
            <v>0.15</v>
          </cell>
          <cell r="J78">
            <v>0</v>
          </cell>
          <cell r="K78">
            <v>0.15</v>
          </cell>
          <cell r="P78">
            <v>2</v>
          </cell>
        </row>
        <row r="79">
          <cell r="B79" t="str">
            <v>10S</v>
          </cell>
          <cell r="C79">
            <v>2</v>
          </cell>
          <cell r="D79">
            <v>2.77</v>
          </cell>
          <cell r="E79">
            <v>1</v>
          </cell>
          <cell r="I79">
            <v>0.15</v>
          </cell>
          <cell r="J79">
            <v>0</v>
          </cell>
          <cell r="K79">
            <v>0.15</v>
          </cell>
          <cell r="P79">
            <v>2</v>
          </cell>
        </row>
        <row r="80">
          <cell r="B80" t="str">
            <v>10S</v>
          </cell>
          <cell r="C80">
            <v>2</v>
          </cell>
          <cell r="D80">
            <v>2.77</v>
          </cell>
          <cell r="E80">
            <v>1</v>
          </cell>
          <cell r="I80">
            <v>0.15</v>
          </cell>
          <cell r="J80">
            <v>0</v>
          </cell>
          <cell r="K80">
            <v>0.15</v>
          </cell>
          <cell r="P80">
            <v>2</v>
          </cell>
        </row>
        <row r="81">
          <cell r="B81" t="str">
            <v>10S</v>
          </cell>
          <cell r="C81">
            <v>2.5</v>
          </cell>
          <cell r="D81">
            <v>3.05</v>
          </cell>
          <cell r="E81">
            <v>1</v>
          </cell>
          <cell r="I81">
            <v>0.15</v>
          </cell>
          <cell r="J81">
            <v>0</v>
          </cell>
          <cell r="K81">
            <v>0.15</v>
          </cell>
          <cell r="P81">
            <v>2</v>
          </cell>
        </row>
        <row r="82">
          <cell r="B82" t="str">
            <v>10S</v>
          </cell>
          <cell r="C82">
            <v>3</v>
          </cell>
          <cell r="D82">
            <v>3.05</v>
          </cell>
          <cell r="E82">
            <v>1</v>
          </cell>
          <cell r="I82">
            <v>0.3</v>
          </cell>
          <cell r="J82">
            <v>0</v>
          </cell>
          <cell r="K82">
            <v>0.3</v>
          </cell>
          <cell r="P82">
            <v>2</v>
          </cell>
        </row>
        <row r="83">
          <cell r="B83" t="str">
            <v>10S</v>
          </cell>
          <cell r="C83">
            <v>3.5</v>
          </cell>
          <cell r="D83">
            <v>3.05</v>
          </cell>
          <cell r="E83">
            <v>1</v>
          </cell>
          <cell r="I83">
            <v>0.3</v>
          </cell>
          <cell r="K83">
            <v>0.3</v>
          </cell>
          <cell r="P83">
            <v>3</v>
          </cell>
        </row>
        <row r="84">
          <cell r="B84" t="str">
            <v>10S</v>
          </cell>
          <cell r="C84">
            <v>4</v>
          </cell>
          <cell r="D84">
            <v>3.05</v>
          </cell>
          <cell r="E84">
            <v>1</v>
          </cell>
          <cell r="I84">
            <v>0.45</v>
          </cell>
          <cell r="J84">
            <v>0</v>
          </cell>
          <cell r="K84">
            <v>0.45</v>
          </cell>
          <cell r="P84">
            <v>3</v>
          </cell>
        </row>
        <row r="85">
          <cell r="B85" t="str">
            <v>10S</v>
          </cell>
          <cell r="C85">
            <v>5</v>
          </cell>
          <cell r="D85">
            <v>3.4</v>
          </cell>
          <cell r="E85">
            <v>1</v>
          </cell>
          <cell r="I85">
            <v>0.45</v>
          </cell>
          <cell r="K85">
            <v>0.45</v>
          </cell>
          <cell r="P85">
            <v>4</v>
          </cell>
        </row>
        <row r="86">
          <cell r="B86" t="str">
            <v>10S</v>
          </cell>
          <cell r="C86">
            <v>6</v>
          </cell>
          <cell r="D86">
            <v>3.4</v>
          </cell>
          <cell r="E86">
            <v>1</v>
          </cell>
          <cell r="I86">
            <v>0.6</v>
          </cell>
          <cell r="J86">
            <v>0</v>
          </cell>
          <cell r="K86">
            <v>0.6</v>
          </cell>
          <cell r="P86">
            <v>4</v>
          </cell>
        </row>
        <row r="87">
          <cell r="B87" t="str">
            <v>10S</v>
          </cell>
          <cell r="C87">
            <v>8</v>
          </cell>
          <cell r="D87">
            <v>3.76</v>
          </cell>
          <cell r="E87">
            <v>1</v>
          </cell>
          <cell r="I87">
            <v>0.6</v>
          </cell>
          <cell r="J87">
            <v>0</v>
          </cell>
          <cell r="K87">
            <v>0.6</v>
          </cell>
          <cell r="P87">
            <v>4</v>
          </cell>
        </row>
        <row r="88">
          <cell r="B88" t="str">
            <v>10S</v>
          </cell>
          <cell r="C88">
            <v>10</v>
          </cell>
          <cell r="D88">
            <v>4.1900000000000004</v>
          </cell>
          <cell r="E88">
            <v>1</v>
          </cell>
          <cell r="I88">
            <v>1.2</v>
          </cell>
          <cell r="J88">
            <v>0</v>
          </cell>
          <cell r="K88">
            <v>1.2</v>
          </cell>
          <cell r="P88">
            <v>4</v>
          </cell>
        </row>
        <row r="89">
          <cell r="B89" t="str">
            <v>10S</v>
          </cell>
          <cell r="C89">
            <v>12</v>
          </cell>
          <cell r="D89">
            <v>4.57</v>
          </cell>
          <cell r="E89">
            <v>1</v>
          </cell>
          <cell r="I89">
            <v>1.5</v>
          </cell>
          <cell r="J89">
            <v>0</v>
          </cell>
          <cell r="K89">
            <v>1.5</v>
          </cell>
          <cell r="P89">
            <v>6</v>
          </cell>
        </row>
        <row r="90">
          <cell r="B90" t="str">
            <v>10S</v>
          </cell>
          <cell r="C90">
            <v>14</v>
          </cell>
          <cell r="D90">
            <v>4.78</v>
          </cell>
          <cell r="E90">
            <v>1</v>
          </cell>
          <cell r="I90">
            <v>1.65</v>
          </cell>
          <cell r="J90">
            <v>0</v>
          </cell>
          <cell r="K90">
            <v>1.65</v>
          </cell>
          <cell r="P90">
            <v>6</v>
          </cell>
        </row>
        <row r="91">
          <cell r="B91" t="str">
            <v>10S</v>
          </cell>
          <cell r="C91">
            <v>16</v>
          </cell>
          <cell r="D91">
            <v>4.78</v>
          </cell>
          <cell r="E91">
            <v>1</v>
          </cell>
          <cell r="I91">
            <v>1.95</v>
          </cell>
          <cell r="J91">
            <v>0</v>
          </cell>
          <cell r="K91">
            <v>1.95</v>
          </cell>
          <cell r="P91">
            <v>6</v>
          </cell>
        </row>
        <row r="92">
          <cell r="B92" t="str">
            <v>10S</v>
          </cell>
          <cell r="C92">
            <v>18</v>
          </cell>
          <cell r="D92">
            <v>4.78</v>
          </cell>
          <cell r="E92">
            <v>1</v>
          </cell>
          <cell r="I92">
            <v>2.25</v>
          </cell>
          <cell r="J92">
            <v>0</v>
          </cell>
          <cell r="K92">
            <v>2.25</v>
          </cell>
          <cell r="P92">
            <v>6</v>
          </cell>
        </row>
        <row r="93">
          <cell r="B93" t="str">
            <v>10S</v>
          </cell>
          <cell r="C93">
            <v>20</v>
          </cell>
          <cell r="D93">
            <v>5.54</v>
          </cell>
          <cell r="E93">
            <v>1</v>
          </cell>
          <cell r="I93">
            <v>2.0299999999999998</v>
          </cell>
          <cell r="J93">
            <v>1.1200000000000001</v>
          </cell>
          <cell r="K93">
            <v>3.15</v>
          </cell>
          <cell r="P93">
            <v>7</v>
          </cell>
        </row>
        <row r="94">
          <cell r="B94" t="str">
            <v>10S</v>
          </cell>
          <cell r="C94">
            <v>22</v>
          </cell>
          <cell r="D94">
            <v>5.54</v>
          </cell>
          <cell r="E94">
            <v>1</v>
          </cell>
          <cell r="I94">
            <v>2.23</v>
          </cell>
          <cell r="J94">
            <v>1.37</v>
          </cell>
          <cell r="K94">
            <v>3.6</v>
          </cell>
          <cell r="P94">
            <v>8</v>
          </cell>
        </row>
        <row r="95">
          <cell r="B95" t="str">
            <v>10S</v>
          </cell>
          <cell r="C95">
            <v>24</v>
          </cell>
          <cell r="D95">
            <v>6.35</v>
          </cell>
          <cell r="E95">
            <v>1</v>
          </cell>
          <cell r="I95">
            <v>2.4300000000000002</v>
          </cell>
          <cell r="J95">
            <v>2.0699999999999998</v>
          </cell>
          <cell r="K95">
            <v>4.5</v>
          </cell>
          <cell r="P95">
            <v>8</v>
          </cell>
        </row>
        <row r="96">
          <cell r="B96" t="str">
            <v>10S</v>
          </cell>
          <cell r="C96">
            <v>30</v>
          </cell>
          <cell r="D96">
            <v>7.92</v>
          </cell>
          <cell r="E96">
            <v>1</v>
          </cell>
          <cell r="I96">
            <v>3.04</v>
          </cell>
          <cell r="J96">
            <v>5.66</v>
          </cell>
          <cell r="K96">
            <v>8.6999999999999993</v>
          </cell>
          <cell r="P96">
            <v>10</v>
          </cell>
        </row>
        <row r="97">
          <cell r="B97">
            <v>20</v>
          </cell>
          <cell r="C97">
            <v>8</v>
          </cell>
          <cell r="D97">
            <v>6.35</v>
          </cell>
          <cell r="E97">
            <v>1</v>
          </cell>
          <cell r="I97">
            <v>0.81</v>
          </cell>
          <cell r="J97">
            <v>0.99</v>
          </cell>
          <cell r="K97">
            <v>1.8</v>
          </cell>
          <cell r="P97">
            <v>4</v>
          </cell>
        </row>
        <row r="98">
          <cell r="B98">
            <v>20</v>
          </cell>
          <cell r="C98">
            <v>10</v>
          </cell>
          <cell r="D98">
            <v>6.35</v>
          </cell>
          <cell r="E98">
            <v>1</v>
          </cell>
          <cell r="I98">
            <v>1.01</v>
          </cell>
          <cell r="J98">
            <v>1.0900000000000001</v>
          </cell>
          <cell r="K98">
            <v>2.1</v>
          </cell>
          <cell r="P98">
            <v>4</v>
          </cell>
        </row>
        <row r="99">
          <cell r="B99">
            <v>20</v>
          </cell>
          <cell r="C99">
            <v>12</v>
          </cell>
          <cell r="D99">
            <v>6.35</v>
          </cell>
          <cell r="E99">
            <v>1</v>
          </cell>
          <cell r="I99">
            <v>1.22</v>
          </cell>
          <cell r="J99">
            <v>1.32</v>
          </cell>
          <cell r="K99">
            <v>2.54</v>
          </cell>
          <cell r="P99">
            <v>6</v>
          </cell>
        </row>
        <row r="100">
          <cell r="B100">
            <v>20</v>
          </cell>
          <cell r="C100">
            <v>14</v>
          </cell>
          <cell r="D100">
            <v>7.92</v>
          </cell>
          <cell r="E100">
            <v>1</v>
          </cell>
          <cell r="I100">
            <v>1.42</v>
          </cell>
          <cell r="J100">
            <v>2.48</v>
          </cell>
          <cell r="K100">
            <v>3.9</v>
          </cell>
          <cell r="P100">
            <v>6</v>
          </cell>
        </row>
        <row r="101">
          <cell r="B101">
            <v>20</v>
          </cell>
          <cell r="C101">
            <v>16</v>
          </cell>
          <cell r="D101">
            <v>7.92</v>
          </cell>
          <cell r="E101">
            <v>1</v>
          </cell>
          <cell r="I101">
            <v>1.62</v>
          </cell>
          <cell r="J101">
            <v>2.73</v>
          </cell>
          <cell r="K101">
            <v>4.3499999999999996</v>
          </cell>
          <cell r="P101">
            <v>6</v>
          </cell>
        </row>
        <row r="102">
          <cell r="B102">
            <v>20</v>
          </cell>
          <cell r="C102">
            <v>18</v>
          </cell>
          <cell r="D102">
            <v>7.92</v>
          </cell>
          <cell r="E102">
            <v>1</v>
          </cell>
          <cell r="I102">
            <v>1.82</v>
          </cell>
          <cell r="J102">
            <v>3.12</v>
          </cell>
          <cell r="K102">
            <v>4.9400000000000004</v>
          </cell>
          <cell r="P102">
            <v>6</v>
          </cell>
        </row>
        <row r="103">
          <cell r="B103">
            <v>20</v>
          </cell>
          <cell r="C103">
            <v>20</v>
          </cell>
          <cell r="D103">
            <v>9.5299999999999994</v>
          </cell>
          <cell r="E103">
            <v>1</v>
          </cell>
          <cell r="I103">
            <v>2.0299999999999998</v>
          </cell>
          <cell r="J103">
            <v>5.47</v>
          </cell>
          <cell r="K103">
            <v>7.5</v>
          </cell>
          <cell r="P103">
            <v>7</v>
          </cell>
        </row>
        <row r="104">
          <cell r="B104">
            <v>20</v>
          </cell>
          <cell r="C104">
            <v>22</v>
          </cell>
          <cell r="D104">
            <v>9.5299999999999994</v>
          </cell>
          <cell r="E104">
            <v>1</v>
          </cell>
          <cell r="I104">
            <v>2.23</v>
          </cell>
          <cell r="J104">
            <v>6.47</v>
          </cell>
          <cell r="K104">
            <v>8.6999999999999993</v>
          </cell>
          <cell r="P104">
            <v>8</v>
          </cell>
        </row>
        <row r="105">
          <cell r="B105">
            <v>20</v>
          </cell>
          <cell r="C105">
            <v>24</v>
          </cell>
          <cell r="D105">
            <v>9.5299999999999994</v>
          </cell>
          <cell r="E105">
            <v>1</v>
          </cell>
          <cell r="I105">
            <v>2.4300000000000002</v>
          </cell>
          <cell r="J105">
            <v>6.57</v>
          </cell>
          <cell r="K105">
            <v>9</v>
          </cell>
          <cell r="P105">
            <v>8</v>
          </cell>
        </row>
        <row r="106">
          <cell r="B106">
            <v>20</v>
          </cell>
          <cell r="C106">
            <v>26</v>
          </cell>
          <cell r="D106">
            <v>12.7</v>
          </cell>
          <cell r="E106">
            <v>1.25</v>
          </cell>
          <cell r="I106">
            <v>2.64</v>
          </cell>
          <cell r="J106">
            <v>13.86</v>
          </cell>
          <cell r="K106">
            <v>16.5</v>
          </cell>
          <cell r="P106">
            <v>9</v>
          </cell>
        </row>
        <row r="107">
          <cell r="B107">
            <v>20</v>
          </cell>
          <cell r="C107">
            <v>28</v>
          </cell>
          <cell r="D107">
            <v>12.7</v>
          </cell>
          <cell r="E107">
            <v>1.25</v>
          </cell>
          <cell r="I107">
            <v>2.84</v>
          </cell>
          <cell r="J107">
            <v>15.16</v>
          </cell>
          <cell r="K107">
            <v>18</v>
          </cell>
          <cell r="P107">
            <v>9</v>
          </cell>
        </row>
        <row r="108">
          <cell r="B108">
            <v>20</v>
          </cell>
          <cell r="C108">
            <v>30</v>
          </cell>
          <cell r="D108">
            <v>12.7</v>
          </cell>
          <cell r="E108">
            <v>1.25</v>
          </cell>
          <cell r="I108">
            <v>3.04</v>
          </cell>
          <cell r="J108">
            <v>16.45</v>
          </cell>
          <cell r="K108">
            <v>19.489999999999998</v>
          </cell>
          <cell r="P108">
            <v>10</v>
          </cell>
        </row>
        <row r="109">
          <cell r="B109">
            <v>20</v>
          </cell>
          <cell r="C109">
            <v>32</v>
          </cell>
          <cell r="D109">
            <v>12.7</v>
          </cell>
          <cell r="E109">
            <v>1.25</v>
          </cell>
          <cell r="I109">
            <v>3.24</v>
          </cell>
          <cell r="J109">
            <v>17.75</v>
          </cell>
          <cell r="K109">
            <v>20.990000000000002</v>
          </cell>
          <cell r="P109">
            <v>11</v>
          </cell>
        </row>
        <row r="110">
          <cell r="B110">
            <v>20</v>
          </cell>
          <cell r="C110">
            <v>34</v>
          </cell>
          <cell r="D110">
            <v>12.7</v>
          </cell>
          <cell r="E110">
            <v>1.25</v>
          </cell>
          <cell r="I110">
            <v>3.45</v>
          </cell>
          <cell r="J110">
            <v>18.54</v>
          </cell>
          <cell r="K110">
            <v>21.99</v>
          </cell>
          <cell r="P110">
            <v>12</v>
          </cell>
        </row>
        <row r="111">
          <cell r="B111">
            <v>20</v>
          </cell>
          <cell r="C111">
            <v>36</v>
          </cell>
          <cell r="D111">
            <v>12.7</v>
          </cell>
          <cell r="E111">
            <v>1.25</v>
          </cell>
          <cell r="I111">
            <v>3.65</v>
          </cell>
          <cell r="J111">
            <v>18.84</v>
          </cell>
          <cell r="K111">
            <v>22.49</v>
          </cell>
          <cell r="P111">
            <v>12</v>
          </cell>
        </row>
        <row r="112">
          <cell r="B112">
            <v>30</v>
          </cell>
          <cell r="C112">
            <v>8</v>
          </cell>
          <cell r="D112">
            <v>7.04</v>
          </cell>
          <cell r="E112">
            <v>1</v>
          </cell>
          <cell r="I112">
            <v>0.81</v>
          </cell>
          <cell r="J112">
            <v>1.1399999999999999</v>
          </cell>
          <cell r="K112">
            <v>1.95</v>
          </cell>
          <cell r="P112">
            <v>4</v>
          </cell>
        </row>
        <row r="113">
          <cell r="B113">
            <v>30</v>
          </cell>
          <cell r="C113">
            <v>10</v>
          </cell>
          <cell r="D113">
            <v>7.8</v>
          </cell>
          <cell r="E113">
            <v>1</v>
          </cell>
          <cell r="I113">
            <v>1.01</v>
          </cell>
          <cell r="J113">
            <v>1.99</v>
          </cell>
          <cell r="K113">
            <v>3</v>
          </cell>
          <cell r="P113">
            <v>4</v>
          </cell>
        </row>
        <row r="114">
          <cell r="B114">
            <v>30</v>
          </cell>
          <cell r="C114">
            <v>12</v>
          </cell>
          <cell r="D114">
            <v>8.3800000000000008</v>
          </cell>
          <cell r="E114">
            <v>1</v>
          </cell>
          <cell r="I114">
            <v>1.22</v>
          </cell>
          <cell r="J114">
            <v>2.68</v>
          </cell>
          <cell r="K114">
            <v>3.9000000000000004</v>
          </cell>
          <cell r="P114">
            <v>6</v>
          </cell>
        </row>
        <row r="115">
          <cell r="B115">
            <v>30</v>
          </cell>
          <cell r="C115">
            <v>14</v>
          </cell>
          <cell r="D115">
            <v>9.5299999999999994</v>
          </cell>
          <cell r="E115">
            <v>1</v>
          </cell>
          <cell r="I115">
            <v>1.42</v>
          </cell>
          <cell r="J115">
            <v>3.97</v>
          </cell>
          <cell r="K115">
            <v>5.3900000000000006</v>
          </cell>
          <cell r="P115">
            <v>6</v>
          </cell>
        </row>
        <row r="116">
          <cell r="B116">
            <v>30</v>
          </cell>
          <cell r="C116">
            <v>16</v>
          </cell>
          <cell r="D116">
            <v>9.5299999999999994</v>
          </cell>
          <cell r="E116">
            <v>1</v>
          </cell>
          <cell r="I116">
            <v>1.62</v>
          </cell>
          <cell r="J116">
            <v>4.68</v>
          </cell>
          <cell r="K116">
            <v>6.3</v>
          </cell>
          <cell r="P116">
            <v>6</v>
          </cell>
        </row>
        <row r="117">
          <cell r="B117">
            <v>30</v>
          </cell>
          <cell r="C117">
            <v>18</v>
          </cell>
          <cell r="D117">
            <v>11.13</v>
          </cell>
          <cell r="E117">
            <v>1.25</v>
          </cell>
          <cell r="I117">
            <v>1.82</v>
          </cell>
          <cell r="J117">
            <v>6.88</v>
          </cell>
          <cell r="K117">
            <v>8.6999999999999993</v>
          </cell>
          <cell r="P117">
            <v>6</v>
          </cell>
        </row>
        <row r="118">
          <cell r="B118">
            <v>30</v>
          </cell>
          <cell r="C118">
            <v>20</v>
          </cell>
          <cell r="D118">
            <v>12.7</v>
          </cell>
          <cell r="E118">
            <v>1.25</v>
          </cell>
          <cell r="I118">
            <v>2.0299999999999998</v>
          </cell>
          <cell r="J118">
            <v>10.42</v>
          </cell>
          <cell r="K118">
            <v>12.45</v>
          </cell>
          <cell r="P118">
            <v>7</v>
          </cell>
        </row>
        <row r="119">
          <cell r="B119">
            <v>30</v>
          </cell>
          <cell r="C119">
            <v>22</v>
          </cell>
          <cell r="D119">
            <v>12.7</v>
          </cell>
          <cell r="E119">
            <v>1.25</v>
          </cell>
          <cell r="I119">
            <v>2.23</v>
          </cell>
          <cell r="J119">
            <v>11.72</v>
          </cell>
          <cell r="K119">
            <v>13.950000000000001</v>
          </cell>
          <cell r="P119">
            <v>8</v>
          </cell>
        </row>
        <row r="120">
          <cell r="B120">
            <v>30</v>
          </cell>
          <cell r="C120">
            <v>24</v>
          </cell>
          <cell r="D120">
            <v>14.27</v>
          </cell>
          <cell r="E120">
            <v>1.25</v>
          </cell>
          <cell r="I120">
            <v>2.4300000000000002</v>
          </cell>
          <cell r="J120">
            <v>15.57</v>
          </cell>
          <cell r="K120">
            <v>18</v>
          </cell>
          <cell r="P120">
            <v>8</v>
          </cell>
        </row>
        <row r="121">
          <cell r="B121">
            <v>30</v>
          </cell>
          <cell r="C121">
            <v>28</v>
          </cell>
          <cell r="D121">
            <v>15.88</v>
          </cell>
          <cell r="E121">
            <v>1.5</v>
          </cell>
          <cell r="I121">
            <v>2.84</v>
          </cell>
          <cell r="J121">
            <v>22.65</v>
          </cell>
          <cell r="K121">
            <v>25.49</v>
          </cell>
          <cell r="P121">
            <v>9</v>
          </cell>
        </row>
        <row r="122">
          <cell r="B122">
            <v>30</v>
          </cell>
          <cell r="C122">
            <v>30</v>
          </cell>
          <cell r="D122">
            <v>15.88</v>
          </cell>
          <cell r="E122">
            <v>1.5</v>
          </cell>
          <cell r="I122">
            <v>3.04</v>
          </cell>
          <cell r="J122">
            <v>23.96</v>
          </cell>
          <cell r="K122">
            <v>27</v>
          </cell>
          <cell r="P122">
            <v>10</v>
          </cell>
        </row>
        <row r="123">
          <cell r="B123">
            <v>30</v>
          </cell>
          <cell r="C123">
            <v>32</v>
          </cell>
          <cell r="D123">
            <v>15.88</v>
          </cell>
          <cell r="E123">
            <v>1.5</v>
          </cell>
          <cell r="I123">
            <v>3.24</v>
          </cell>
          <cell r="J123">
            <v>26.76</v>
          </cell>
          <cell r="K123">
            <v>30</v>
          </cell>
          <cell r="P123">
            <v>11</v>
          </cell>
        </row>
        <row r="124">
          <cell r="B124">
            <v>30</v>
          </cell>
          <cell r="C124">
            <v>34</v>
          </cell>
          <cell r="D124">
            <v>15.88</v>
          </cell>
          <cell r="E124">
            <v>1.5</v>
          </cell>
          <cell r="I124">
            <v>3.45</v>
          </cell>
          <cell r="J124">
            <v>28.05</v>
          </cell>
          <cell r="K124">
            <v>31.5</v>
          </cell>
          <cell r="P124">
            <v>12</v>
          </cell>
        </row>
        <row r="125">
          <cell r="B125">
            <v>30</v>
          </cell>
          <cell r="C125">
            <v>36</v>
          </cell>
          <cell r="D125">
            <v>15.88</v>
          </cell>
          <cell r="E125">
            <v>1.5</v>
          </cell>
          <cell r="I125">
            <v>3.65</v>
          </cell>
          <cell r="J125">
            <v>29.35</v>
          </cell>
          <cell r="K125">
            <v>33</v>
          </cell>
          <cell r="P125">
            <v>12</v>
          </cell>
        </row>
        <row r="126">
          <cell r="B126">
            <v>40</v>
          </cell>
          <cell r="C126">
            <v>0.125</v>
          </cell>
          <cell r="D126">
            <v>1.73</v>
          </cell>
          <cell r="E126">
            <v>1</v>
          </cell>
          <cell r="I126">
            <v>7.0000000000000007E-2</v>
          </cell>
          <cell r="K126">
            <v>7.0000000000000007E-2</v>
          </cell>
          <cell r="P126">
            <v>2</v>
          </cell>
        </row>
        <row r="127">
          <cell r="B127">
            <v>40</v>
          </cell>
          <cell r="C127">
            <v>0.125</v>
          </cell>
          <cell r="D127">
            <v>1.73</v>
          </cell>
          <cell r="E127">
            <v>1</v>
          </cell>
          <cell r="I127">
            <v>7.0000000000000007E-2</v>
          </cell>
          <cell r="K127">
            <v>7.0000000000000007E-2</v>
          </cell>
          <cell r="P127">
            <v>2</v>
          </cell>
        </row>
        <row r="128">
          <cell r="B128">
            <v>40</v>
          </cell>
          <cell r="C128">
            <v>0.125</v>
          </cell>
          <cell r="D128">
            <v>1.73</v>
          </cell>
          <cell r="E128">
            <v>1</v>
          </cell>
          <cell r="I128">
            <v>7.0000000000000007E-2</v>
          </cell>
          <cell r="K128">
            <v>7.0000000000000007E-2</v>
          </cell>
          <cell r="P128">
            <v>2</v>
          </cell>
        </row>
        <row r="129">
          <cell r="B129">
            <v>40</v>
          </cell>
          <cell r="C129">
            <v>0.25</v>
          </cell>
          <cell r="D129">
            <v>2.2400000000000002</v>
          </cell>
          <cell r="E129">
            <v>1</v>
          </cell>
          <cell r="I129">
            <v>7.0000000000000007E-2</v>
          </cell>
          <cell r="K129">
            <v>7.0000000000000007E-2</v>
          </cell>
          <cell r="P129">
            <v>2</v>
          </cell>
        </row>
        <row r="130">
          <cell r="B130">
            <v>40</v>
          </cell>
          <cell r="C130">
            <v>0.25</v>
          </cell>
          <cell r="D130">
            <v>2.2400000000000002</v>
          </cell>
          <cell r="E130">
            <v>1</v>
          </cell>
          <cell r="I130">
            <v>7.0000000000000007E-2</v>
          </cell>
          <cell r="K130">
            <v>7.0000000000000007E-2</v>
          </cell>
          <cell r="P130">
            <v>2</v>
          </cell>
        </row>
        <row r="131">
          <cell r="B131">
            <v>40</v>
          </cell>
          <cell r="C131">
            <v>0.25</v>
          </cell>
          <cell r="D131">
            <v>2.2400000000000002</v>
          </cell>
          <cell r="E131">
            <v>1</v>
          </cell>
          <cell r="I131">
            <v>7.0000000000000007E-2</v>
          </cell>
          <cell r="K131">
            <v>7.0000000000000007E-2</v>
          </cell>
          <cell r="P131">
            <v>2</v>
          </cell>
        </row>
        <row r="132">
          <cell r="B132">
            <v>40</v>
          </cell>
          <cell r="C132">
            <v>0.375</v>
          </cell>
          <cell r="D132">
            <v>2.31</v>
          </cell>
          <cell r="E132">
            <v>1</v>
          </cell>
          <cell r="I132">
            <v>7.0000000000000007E-2</v>
          </cell>
          <cell r="J132">
            <v>0</v>
          </cell>
          <cell r="K132">
            <v>7.0000000000000007E-2</v>
          </cell>
          <cell r="P132">
            <v>2</v>
          </cell>
        </row>
        <row r="133">
          <cell r="B133">
            <v>40</v>
          </cell>
          <cell r="C133">
            <v>0.375</v>
          </cell>
          <cell r="D133">
            <v>2.31</v>
          </cell>
          <cell r="E133">
            <v>1</v>
          </cell>
          <cell r="I133">
            <v>7.0000000000000007E-2</v>
          </cell>
          <cell r="J133">
            <v>0</v>
          </cell>
          <cell r="K133">
            <v>7.0000000000000007E-2</v>
          </cell>
          <cell r="P133">
            <v>2</v>
          </cell>
        </row>
        <row r="134">
          <cell r="B134">
            <v>40</v>
          </cell>
          <cell r="C134">
            <v>0.375</v>
          </cell>
          <cell r="D134">
            <v>2.31</v>
          </cell>
          <cell r="E134">
            <v>1</v>
          </cell>
          <cell r="I134">
            <v>7.0000000000000007E-2</v>
          </cell>
          <cell r="J134">
            <v>0</v>
          </cell>
          <cell r="K134">
            <v>7.0000000000000007E-2</v>
          </cell>
          <cell r="P134">
            <v>2</v>
          </cell>
        </row>
        <row r="135">
          <cell r="B135">
            <v>40</v>
          </cell>
          <cell r="C135">
            <v>0.5</v>
          </cell>
          <cell r="D135">
            <v>2.77</v>
          </cell>
          <cell r="E135">
            <v>1</v>
          </cell>
          <cell r="I135">
            <v>7.0000000000000007E-2</v>
          </cell>
          <cell r="J135">
            <v>0</v>
          </cell>
          <cell r="K135">
            <v>7.0000000000000007E-2</v>
          </cell>
          <cell r="P135">
            <v>2</v>
          </cell>
        </row>
        <row r="136">
          <cell r="B136">
            <v>40</v>
          </cell>
          <cell r="C136">
            <v>0.5</v>
          </cell>
          <cell r="D136">
            <v>2.77</v>
          </cell>
          <cell r="E136">
            <v>1</v>
          </cell>
          <cell r="I136">
            <v>7.0000000000000007E-2</v>
          </cell>
          <cell r="J136">
            <v>0</v>
          </cell>
          <cell r="K136">
            <v>7.0000000000000007E-2</v>
          </cell>
          <cell r="P136">
            <v>2</v>
          </cell>
        </row>
        <row r="137">
          <cell r="B137">
            <v>40</v>
          </cell>
          <cell r="C137">
            <v>0.5</v>
          </cell>
          <cell r="D137">
            <v>2.77</v>
          </cell>
          <cell r="E137">
            <v>1</v>
          </cell>
          <cell r="I137">
            <v>7.0000000000000007E-2</v>
          </cell>
          <cell r="J137">
            <v>0</v>
          </cell>
          <cell r="K137">
            <v>7.0000000000000007E-2</v>
          </cell>
          <cell r="P137">
            <v>2</v>
          </cell>
        </row>
        <row r="138">
          <cell r="B138">
            <v>40</v>
          </cell>
          <cell r="C138">
            <v>0.75</v>
          </cell>
          <cell r="D138">
            <v>2.87</v>
          </cell>
          <cell r="E138">
            <v>1</v>
          </cell>
          <cell r="I138">
            <v>7.0000000000000007E-2</v>
          </cell>
          <cell r="J138">
            <v>0</v>
          </cell>
          <cell r="K138">
            <v>7.0000000000000007E-2</v>
          </cell>
          <cell r="P138">
            <v>2</v>
          </cell>
        </row>
        <row r="139">
          <cell r="B139">
            <v>40</v>
          </cell>
          <cell r="C139">
            <v>0.75</v>
          </cell>
          <cell r="D139">
            <v>2.87</v>
          </cell>
          <cell r="E139">
            <v>1</v>
          </cell>
          <cell r="I139">
            <v>7.0000000000000007E-2</v>
          </cell>
          <cell r="J139">
            <v>0</v>
          </cell>
          <cell r="K139">
            <v>7.0000000000000007E-2</v>
          </cell>
          <cell r="P139">
            <v>2</v>
          </cell>
        </row>
        <row r="140">
          <cell r="B140">
            <v>40</v>
          </cell>
          <cell r="C140">
            <v>0.75</v>
          </cell>
          <cell r="D140">
            <v>2.87</v>
          </cell>
          <cell r="E140">
            <v>1</v>
          </cell>
          <cell r="I140">
            <v>7.0000000000000007E-2</v>
          </cell>
          <cell r="J140">
            <v>0</v>
          </cell>
          <cell r="K140">
            <v>7.0000000000000007E-2</v>
          </cell>
          <cell r="P140">
            <v>2</v>
          </cell>
        </row>
        <row r="141">
          <cell r="B141">
            <v>40</v>
          </cell>
          <cell r="C141">
            <v>1</v>
          </cell>
          <cell r="D141">
            <v>3.38</v>
          </cell>
          <cell r="E141">
            <v>1</v>
          </cell>
          <cell r="I141">
            <v>0.12</v>
          </cell>
          <cell r="J141">
            <v>0</v>
          </cell>
          <cell r="K141">
            <v>0.12</v>
          </cell>
          <cell r="P141">
            <v>2</v>
          </cell>
        </row>
        <row r="142">
          <cell r="B142">
            <v>40</v>
          </cell>
          <cell r="C142">
            <v>1</v>
          </cell>
          <cell r="D142">
            <v>3.38</v>
          </cell>
          <cell r="E142">
            <v>1</v>
          </cell>
          <cell r="I142">
            <v>0.12</v>
          </cell>
          <cell r="J142">
            <v>0</v>
          </cell>
          <cell r="K142">
            <v>0.12</v>
          </cell>
          <cell r="P142">
            <v>2</v>
          </cell>
        </row>
        <row r="143">
          <cell r="B143">
            <v>40</v>
          </cell>
          <cell r="C143">
            <v>1</v>
          </cell>
          <cell r="D143">
            <v>3.38</v>
          </cell>
          <cell r="E143">
            <v>1</v>
          </cell>
          <cell r="I143">
            <v>0.12</v>
          </cell>
          <cell r="J143">
            <v>0</v>
          </cell>
          <cell r="K143">
            <v>0.12</v>
          </cell>
          <cell r="P143">
            <v>2</v>
          </cell>
        </row>
        <row r="144">
          <cell r="B144">
            <v>40</v>
          </cell>
          <cell r="C144">
            <v>1.25</v>
          </cell>
          <cell r="D144">
            <v>3.56</v>
          </cell>
          <cell r="E144">
            <v>1</v>
          </cell>
          <cell r="I144">
            <v>0.15</v>
          </cell>
          <cell r="K144">
            <v>0.15</v>
          </cell>
          <cell r="P144">
            <v>2</v>
          </cell>
        </row>
        <row r="145">
          <cell r="B145">
            <v>40</v>
          </cell>
          <cell r="C145">
            <v>1.25</v>
          </cell>
          <cell r="D145">
            <v>3.56</v>
          </cell>
          <cell r="E145">
            <v>1</v>
          </cell>
          <cell r="I145">
            <v>0.15</v>
          </cell>
          <cell r="K145">
            <v>0.15</v>
          </cell>
          <cell r="P145">
            <v>2</v>
          </cell>
        </row>
        <row r="146">
          <cell r="B146">
            <v>40</v>
          </cell>
          <cell r="C146">
            <v>1.25</v>
          </cell>
          <cell r="D146">
            <v>3.56</v>
          </cell>
          <cell r="E146">
            <v>1</v>
          </cell>
          <cell r="I146">
            <v>0.15</v>
          </cell>
          <cell r="K146">
            <v>0.15</v>
          </cell>
          <cell r="P146">
            <v>2</v>
          </cell>
        </row>
        <row r="147">
          <cell r="B147">
            <v>40</v>
          </cell>
          <cell r="C147">
            <v>1.5</v>
          </cell>
          <cell r="D147">
            <v>3.68</v>
          </cell>
          <cell r="E147">
            <v>1</v>
          </cell>
          <cell r="I147">
            <v>0.15</v>
          </cell>
          <cell r="J147">
            <v>0</v>
          </cell>
          <cell r="K147">
            <v>0.15</v>
          </cell>
          <cell r="P147">
            <v>2</v>
          </cell>
        </row>
        <row r="148">
          <cell r="B148">
            <v>40</v>
          </cell>
          <cell r="C148">
            <v>1.5</v>
          </cell>
          <cell r="D148">
            <v>3.68</v>
          </cell>
          <cell r="E148">
            <v>1</v>
          </cell>
          <cell r="I148">
            <v>0.15</v>
          </cell>
          <cell r="J148">
            <v>0</v>
          </cell>
          <cell r="K148">
            <v>0.15</v>
          </cell>
          <cell r="P148">
            <v>2</v>
          </cell>
        </row>
        <row r="149">
          <cell r="B149">
            <v>40</v>
          </cell>
          <cell r="C149">
            <v>1.5</v>
          </cell>
          <cell r="D149">
            <v>3.68</v>
          </cell>
          <cell r="E149">
            <v>1</v>
          </cell>
          <cell r="I149">
            <v>0.15</v>
          </cell>
          <cell r="J149">
            <v>0</v>
          </cell>
          <cell r="K149">
            <v>0.15</v>
          </cell>
          <cell r="P149">
            <v>2</v>
          </cell>
        </row>
        <row r="150">
          <cell r="B150">
            <v>40</v>
          </cell>
          <cell r="C150">
            <v>2</v>
          </cell>
          <cell r="D150">
            <v>3.91</v>
          </cell>
          <cell r="E150">
            <v>1</v>
          </cell>
          <cell r="I150">
            <v>0.3</v>
          </cell>
          <cell r="J150">
            <v>0</v>
          </cell>
          <cell r="K150">
            <v>0.3</v>
          </cell>
          <cell r="P150">
            <v>2</v>
          </cell>
        </row>
        <row r="151">
          <cell r="B151">
            <v>40</v>
          </cell>
          <cell r="C151">
            <v>2</v>
          </cell>
          <cell r="D151">
            <v>3.91</v>
          </cell>
          <cell r="E151">
            <v>1</v>
          </cell>
          <cell r="I151">
            <v>0.3</v>
          </cell>
          <cell r="J151">
            <v>0</v>
          </cell>
          <cell r="K151">
            <v>0.3</v>
          </cell>
          <cell r="P151">
            <v>2</v>
          </cell>
        </row>
        <row r="152">
          <cell r="B152">
            <v>40</v>
          </cell>
          <cell r="C152">
            <v>2</v>
          </cell>
          <cell r="D152">
            <v>3.91</v>
          </cell>
          <cell r="E152">
            <v>1</v>
          </cell>
          <cell r="I152">
            <v>0.3</v>
          </cell>
          <cell r="J152">
            <v>0</v>
          </cell>
          <cell r="K152">
            <v>0.3</v>
          </cell>
          <cell r="P152">
            <v>2</v>
          </cell>
        </row>
        <row r="153">
          <cell r="B153">
            <v>40</v>
          </cell>
          <cell r="C153">
            <v>2.5</v>
          </cell>
          <cell r="D153">
            <v>5.16</v>
          </cell>
          <cell r="E153">
            <v>1</v>
          </cell>
          <cell r="I153">
            <v>0.25</v>
          </cell>
          <cell r="J153">
            <v>0.2</v>
          </cell>
          <cell r="K153">
            <v>0.45</v>
          </cell>
          <cell r="P153">
            <v>2</v>
          </cell>
        </row>
        <row r="154">
          <cell r="B154">
            <v>40</v>
          </cell>
          <cell r="C154">
            <v>3</v>
          </cell>
          <cell r="D154">
            <v>5.49</v>
          </cell>
          <cell r="E154">
            <v>1</v>
          </cell>
          <cell r="I154">
            <v>0.3</v>
          </cell>
          <cell r="J154">
            <v>0.3</v>
          </cell>
          <cell r="K154">
            <v>0.6</v>
          </cell>
          <cell r="P154">
            <v>2</v>
          </cell>
        </row>
        <row r="155">
          <cell r="B155">
            <v>40</v>
          </cell>
          <cell r="C155">
            <v>3.5</v>
          </cell>
          <cell r="D155">
            <v>5.74</v>
          </cell>
          <cell r="E155">
            <v>1</v>
          </cell>
          <cell r="I155">
            <v>0.35</v>
          </cell>
          <cell r="J155">
            <v>0.4</v>
          </cell>
          <cell r="K155">
            <v>0.75</v>
          </cell>
          <cell r="P155">
            <v>3</v>
          </cell>
        </row>
        <row r="156">
          <cell r="B156">
            <v>40</v>
          </cell>
          <cell r="C156">
            <v>4</v>
          </cell>
          <cell r="D156">
            <v>6.02</v>
          </cell>
          <cell r="E156">
            <v>1</v>
          </cell>
          <cell r="I156">
            <v>0.41</v>
          </cell>
          <cell r="J156">
            <v>0.49</v>
          </cell>
          <cell r="K156">
            <v>0.89999999999999991</v>
          </cell>
          <cell r="P156">
            <v>3</v>
          </cell>
        </row>
        <row r="157">
          <cell r="B157">
            <v>40</v>
          </cell>
          <cell r="C157">
            <v>5</v>
          </cell>
          <cell r="D157">
            <v>6.55</v>
          </cell>
          <cell r="E157">
            <v>1</v>
          </cell>
          <cell r="I157">
            <v>0.51</v>
          </cell>
          <cell r="J157">
            <v>0.54</v>
          </cell>
          <cell r="K157">
            <v>1.05</v>
          </cell>
          <cell r="P157">
            <v>4</v>
          </cell>
        </row>
        <row r="158">
          <cell r="B158">
            <v>40</v>
          </cell>
          <cell r="C158">
            <v>6</v>
          </cell>
          <cell r="D158">
            <v>7.11</v>
          </cell>
          <cell r="E158">
            <v>1</v>
          </cell>
          <cell r="I158">
            <v>0.61</v>
          </cell>
          <cell r="J158">
            <v>1.04</v>
          </cell>
          <cell r="K158">
            <v>1.65</v>
          </cell>
          <cell r="P158">
            <v>4</v>
          </cell>
        </row>
        <row r="159">
          <cell r="B159">
            <v>40</v>
          </cell>
          <cell r="C159">
            <v>8</v>
          </cell>
          <cell r="D159">
            <v>8.18</v>
          </cell>
          <cell r="E159">
            <v>1</v>
          </cell>
          <cell r="I159">
            <v>0.81</v>
          </cell>
          <cell r="J159">
            <v>1.73</v>
          </cell>
          <cell r="K159">
            <v>2.54</v>
          </cell>
          <cell r="P159">
            <v>4</v>
          </cell>
        </row>
        <row r="160">
          <cell r="B160">
            <v>40</v>
          </cell>
          <cell r="C160">
            <v>10</v>
          </cell>
          <cell r="D160">
            <v>9.27</v>
          </cell>
          <cell r="E160">
            <v>1</v>
          </cell>
          <cell r="I160">
            <v>1.01</v>
          </cell>
          <cell r="J160">
            <v>3.04</v>
          </cell>
          <cell r="K160">
            <v>4.05</v>
          </cell>
          <cell r="P160">
            <v>4</v>
          </cell>
        </row>
        <row r="161">
          <cell r="B161">
            <v>40</v>
          </cell>
          <cell r="C161">
            <v>12</v>
          </cell>
          <cell r="D161">
            <v>10.31</v>
          </cell>
          <cell r="E161">
            <v>1.25</v>
          </cell>
          <cell r="I161">
            <v>1.22</v>
          </cell>
          <cell r="J161">
            <v>4.0199999999999996</v>
          </cell>
          <cell r="K161">
            <v>5.2399999999999993</v>
          </cell>
          <cell r="P161">
            <v>6</v>
          </cell>
        </row>
        <row r="162">
          <cell r="B162">
            <v>40</v>
          </cell>
          <cell r="C162">
            <v>14</v>
          </cell>
          <cell r="D162">
            <v>11.13</v>
          </cell>
          <cell r="E162">
            <v>1.25</v>
          </cell>
          <cell r="I162">
            <v>1.42</v>
          </cell>
          <cell r="J162">
            <v>5.33</v>
          </cell>
          <cell r="K162">
            <v>6.75</v>
          </cell>
          <cell r="P162">
            <v>6</v>
          </cell>
        </row>
        <row r="163">
          <cell r="B163">
            <v>40</v>
          </cell>
          <cell r="C163">
            <v>16</v>
          </cell>
          <cell r="D163">
            <v>12.7</v>
          </cell>
          <cell r="E163">
            <v>1.25</v>
          </cell>
          <cell r="I163">
            <v>1.62</v>
          </cell>
          <cell r="J163">
            <v>8.42</v>
          </cell>
          <cell r="K163">
            <v>10.039999999999999</v>
          </cell>
          <cell r="P163">
            <v>6</v>
          </cell>
        </row>
        <row r="164">
          <cell r="B164">
            <v>40</v>
          </cell>
          <cell r="C164">
            <v>18</v>
          </cell>
          <cell r="D164">
            <v>14.27</v>
          </cell>
          <cell r="E164">
            <v>1.25</v>
          </cell>
          <cell r="I164">
            <v>1.82</v>
          </cell>
          <cell r="J164">
            <v>11.53</v>
          </cell>
          <cell r="K164">
            <v>13.35</v>
          </cell>
          <cell r="P164">
            <v>6</v>
          </cell>
        </row>
        <row r="165">
          <cell r="B165">
            <v>40</v>
          </cell>
          <cell r="C165">
            <v>20</v>
          </cell>
          <cell r="D165">
            <v>15.09</v>
          </cell>
          <cell r="E165">
            <v>1.5</v>
          </cell>
          <cell r="I165">
            <v>2.0299999999999998</v>
          </cell>
          <cell r="J165">
            <v>14.47</v>
          </cell>
          <cell r="K165">
            <v>16.5</v>
          </cell>
          <cell r="P165">
            <v>7</v>
          </cell>
        </row>
        <row r="166">
          <cell r="B166">
            <v>40</v>
          </cell>
          <cell r="C166">
            <v>24</v>
          </cell>
          <cell r="D166">
            <v>17.48</v>
          </cell>
          <cell r="E166">
            <v>1.5</v>
          </cell>
          <cell r="I166">
            <v>2.4300000000000002</v>
          </cell>
          <cell r="J166">
            <v>24.57</v>
          </cell>
          <cell r="K166">
            <v>27</v>
          </cell>
          <cell r="P166">
            <v>8</v>
          </cell>
        </row>
        <row r="167">
          <cell r="B167">
            <v>40</v>
          </cell>
          <cell r="C167">
            <v>32</v>
          </cell>
          <cell r="D167">
            <v>17.48</v>
          </cell>
          <cell r="E167">
            <v>1.5</v>
          </cell>
          <cell r="I167">
            <v>3.24</v>
          </cell>
          <cell r="J167">
            <v>31.26</v>
          </cell>
          <cell r="K167">
            <v>34.5</v>
          </cell>
          <cell r="P167">
            <v>11</v>
          </cell>
        </row>
        <row r="168">
          <cell r="B168">
            <v>40</v>
          </cell>
          <cell r="C168">
            <v>34</v>
          </cell>
          <cell r="D168">
            <v>17.48</v>
          </cell>
          <cell r="E168">
            <v>1.5</v>
          </cell>
          <cell r="I168">
            <v>3.45</v>
          </cell>
          <cell r="J168">
            <v>34.049999999999997</v>
          </cell>
          <cell r="K168">
            <v>37.5</v>
          </cell>
          <cell r="P168">
            <v>12</v>
          </cell>
        </row>
        <row r="169">
          <cell r="B169">
            <v>40</v>
          </cell>
          <cell r="C169">
            <v>36</v>
          </cell>
          <cell r="D169">
            <v>19.05</v>
          </cell>
          <cell r="E169">
            <v>2</v>
          </cell>
          <cell r="I169">
            <v>3.65</v>
          </cell>
          <cell r="J169">
            <v>41.34</v>
          </cell>
          <cell r="K169">
            <v>44.99</v>
          </cell>
          <cell r="P169">
            <v>12</v>
          </cell>
        </row>
        <row r="170">
          <cell r="B170" t="str">
            <v>40S</v>
          </cell>
          <cell r="C170">
            <v>0.125</v>
          </cell>
          <cell r="D170">
            <v>1.73</v>
          </cell>
          <cell r="E170">
            <v>1</v>
          </cell>
          <cell r="I170">
            <v>7.0000000000000007E-2</v>
          </cell>
          <cell r="K170">
            <v>7.0000000000000007E-2</v>
          </cell>
          <cell r="P170">
            <v>2</v>
          </cell>
        </row>
        <row r="171">
          <cell r="B171" t="str">
            <v>40S</v>
          </cell>
          <cell r="C171">
            <v>0.125</v>
          </cell>
          <cell r="D171">
            <v>1.73</v>
          </cell>
          <cell r="E171">
            <v>1</v>
          </cell>
          <cell r="I171">
            <v>7.0000000000000007E-2</v>
          </cell>
          <cell r="K171">
            <v>7.0000000000000007E-2</v>
          </cell>
          <cell r="P171">
            <v>2</v>
          </cell>
        </row>
        <row r="172">
          <cell r="B172" t="str">
            <v>40S</v>
          </cell>
          <cell r="C172">
            <v>0.125</v>
          </cell>
          <cell r="D172">
            <v>1.73</v>
          </cell>
          <cell r="E172">
            <v>1</v>
          </cell>
          <cell r="I172">
            <v>7.0000000000000007E-2</v>
          </cell>
          <cell r="K172">
            <v>7.0000000000000007E-2</v>
          </cell>
          <cell r="P172">
            <v>2</v>
          </cell>
        </row>
        <row r="173">
          <cell r="B173" t="str">
            <v>40S</v>
          </cell>
          <cell r="C173">
            <v>0.25</v>
          </cell>
          <cell r="D173">
            <v>2.2400000000000002</v>
          </cell>
          <cell r="E173">
            <v>1</v>
          </cell>
          <cell r="I173">
            <v>7.0000000000000007E-2</v>
          </cell>
          <cell r="K173">
            <v>7.0000000000000007E-2</v>
          </cell>
          <cell r="P173">
            <v>2</v>
          </cell>
        </row>
        <row r="174">
          <cell r="B174" t="str">
            <v>40S</v>
          </cell>
          <cell r="C174">
            <v>0.25</v>
          </cell>
          <cell r="D174">
            <v>2.2400000000000002</v>
          </cell>
          <cell r="E174">
            <v>1</v>
          </cell>
          <cell r="I174">
            <v>7.0000000000000007E-2</v>
          </cell>
          <cell r="K174">
            <v>7.0000000000000007E-2</v>
          </cell>
          <cell r="P174">
            <v>2</v>
          </cell>
        </row>
        <row r="175">
          <cell r="B175" t="str">
            <v>40S</v>
          </cell>
          <cell r="C175">
            <v>0.25</v>
          </cell>
          <cell r="D175">
            <v>2.2400000000000002</v>
          </cell>
          <cell r="E175">
            <v>1</v>
          </cell>
          <cell r="I175">
            <v>7.0000000000000007E-2</v>
          </cell>
          <cell r="K175">
            <v>7.0000000000000007E-2</v>
          </cell>
          <cell r="P175">
            <v>2</v>
          </cell>
        </row>
        <row r="176">
          <cell r="B176" t="str">
            <v>40S</v>
          </cell>
          <cell r="C176">
            <v>0.375</v>
          </cell>
          <cell r="D176">
            <v>2.31</v>
          </cell>
          <cell r="E176">
            <v>1</v>
          </cell>
          <cell r="I176">
            <v>7.0000000000000007E-2</v>
          </cell>
          <cell r="K176">
            <v>7.0000000000000007E-2</v>
          </cell>
          <cell r="P176">
            <v>2</v>
          </cell>
        </row>
        <row r="177">
          <cell r="B177" t="str">
            <v>40S</v>
          </cell>
          <cell r="C177">
            <v>0.375</v>
          </cell>
          <cell r="D177">
            <v>2.31</v>
          </cell>
          <cell r="E177">
            <v>1</v>
          </cell>
          <cell r="I177">
            <v>7.0000000000000007E-2</v>
          </cell>
          <cell r="K177">
            <v>7.0000000000000007E-2</v>
          </cell>
          <cell r="P177">
            <v>2</v>
          </cell>
        </row>
        <row r="178">
          <cell r="B178" t="str">
            <v>40S</v>
          </cell>
          <cell r="C178">
            <v>0.375</v>
          </cell>
          <cell r="D178">
            <v>2.31</v>
          </cell>
          <cell r="E178">
            <v>1</v>
          </cell>
          <cell r="I178">
            <v>7.0000000000000007E-2</v>
          </cell>
          <cell r="K178">
            <v>7.0000000000000007E-2</v>
          </cell>
          <cell r="P178">
            <v>2</v>
          </cell>
        </row>
        <row r="179">
          <cell r="B179" t="str">
            <v>40S</v>
          </cell>
          <cell r="C179">
            <v>0.5</v>
          </cell>
          <cell r="D179">
            <v>2.77</v>
          </cell>
          <cell r="E179">
            <v>1</v>
          </cell>
          <cell r="I179">
            <v>7.0000000000000007E-2</v>
          </cell>
          <cell r="J179">
            <v>0</v>
          </cell>
          <cell r="K179">
            <v>7.0000000000000007E-2</v>
          </cell>
          <cell r="P179">
            <v>2</v>
          </cell>
        </row>
        <row r="180">
          <cell r="B180" t="str">
            <v>40S</v>
          </cell>
          <cell r="C180">
            <v>0.5</v>
          </cell>
          <cell r="D180">
            <v>2.77</v>
          </cell>
          <cell r="E180">
            <v>1</v>
          </cell>
          <cell r="I180">
            <v>7.0000000000000007E-2</v>
          </cell>
          <cell r="J180">
            <v>0</v>
          </cell>
          <cell r="K180">
            <v>7.0000000000000007E-2</v>
          </cell>
          <cell r="P180">
            <v>2</v>
          </cell>
        </row>
        <row r="181">
          <cell r="B181" t="str">
            <v>40S</v>
          </cell>
          <cell r="C181">
            <v>0.5</v>
          </cell>
          <cell r="D181">
            <v>2.77</v>
          </cell>
          <cell r="E181">
            <v>1</v>
          </cell>
          <cell r="I181">
            <v>7.0000000000000007E-2</v>
          </cell>
          <cell r="J181">
            <v>0</v>
          </cell>
          <cell r="K181">
            <v>7.0000000000000007E-2</v>
          </cell>
          <cell r="P181">
            <v>2</v>
          </cell>
        </row>
        <row r="182">
          <cell r="B182" t="str">
            <v>40S</v>
          </cell>
          <cell r="C182">
            <v>0.75</v>
          </cell>
          <cell r="D182">
            <v>2.87</v>
          </cell>
          <cell r="E182">
            <v>1</v>
          </cell>
          <cell r="I182">
            <v>7.0000000000000007E-2</v>
          </cell>
          <cell r="J182">
            <v>0</v>
          </cell>
          <cell r="K182">
            <v>7.0000000000000007E-2</v>
          </cell>
          <cell r="P182">
            <v>2</v>
          </cell>
        </row>
        <row r="183">
          <cell r="B183" t="str">
            <v>40S</v>
          </cell>
          <cell r="C183">
            <v>0.75</v>
          </cell>
          <cell r="D183">
            <v>2.87</v>
          </cell>
          <cell r="E183">
            <v>1</v>
          </cell>
          <cell r="I183">
            <v>7.0000000000000007E-2</v>
          </cell>
          <cell r="J183">
            <v>0</v>
          </cell>
          <cell r="K183">
            <v>7.0000000000000007E-2</v>
          </cell>
          <cell r="P183">
            <v>2</v>
          </cell>
        </row>
        <row r="184">
          <cell r="B184" t="str">
            <v>40S</v>
          </cell>
          <cell r="C184">
            <v>0.75</v>
          </cell>
          <cell r="D184">
            <v>2.87</v>
          </cell>
          <cell r="E184">
            <v>1</v>
          </cell>
          <cell r="I184">
            <v>7.0000000000000007E-2</v>
          </cell>
          <cell r="J184">
            <v>0</v>
          </cell>
          <cell r="K184">
            <v>7.0000000000000007E-2</v>
          </cell>
          <cell r="P184">
            <v>2</v>
          </cell>
        </row>
        <row r="185">
          <cell r="B185" t="str">
            <v>40S</v>
          </cell>
          <cell r="C185">
            <v>1</v>
          </cell>
          <cell r="D185">
            <v>3.38</v>
          </cell>
          <cell r="E185">
            <v>1</v>
          </cell>
          <cell r="I185">
            <v>0.12</v>
          </cell>
          <cell r="J185">
            <v>0</v>
          </cell>
          <cell r="K185">
            <v>0.12</v>
          </cell>
          <cell r="P185">
            <v>2</v>
          </cell>
        </row>
        <row r="186">
          <cell r="B186" t="str">
            <v>40S</v>
          </cell>
          <cell r="C186">
            <v>1</v>
          </cell>
          <cell r="D186">
            <v>3.38</v>
          </cell>
          <cell r="E186">
            <v>1</v>
          </cell>
          <cell r="I186">
            <v>0.12</v>
          </cell>
          <cell r="J186">
            <v>0</v>
          </cell>
          <cell r="K186">
            <v>0.12</v>
          </cell>
          <cell r="P186">
            <v>2</v>
          </cell>
        </row>
        <row r="187">
          <cell r="B187" t="str">
            <v>40S</v>
          </cell>
          <cell r="C187">
            <v>1</v>
          </cell>
          <cell r="D187">
            <v>3.38</v>
          </cell>
          <cell r="E187">
            <v>1</v>
          </cell>
          <cell r="I187">
            <v>0.12</v>
          </cell>
          <cell r="J187">
            <v>0</v>
          </cell>
          <cell r="K187">
            <v>0.12</v>
          </cell>
          <cell r="P187">
            <v>2</v>
          </cell>
        </row>
        <row r="188">
          <cell r="B188" t="str">
            <v>40S</v>
          </cell>
          <cell r="C188">
            <v>1.25</v>
          </cell>
          <cell r="D188">
            <v>3.56</v>
          </cell>
          <cell r="E188">
            <v>1</v>
          </cell>
          <cell r="I188">
            <v>0.15</v>
          </cell>
          <cell r="K188">
            <v>0.15</v>
          </cell>
          <cell r="P188">
            <v>2</v>
          </cell>
        </row>
        <row r="189">
          <cell r="B189" t="str">
            <v>40S</v>
          </cell>
          <cell r="C189">
            <v>1.25</v>
          </cell>
          <cell r="D189">
            <v>3.56</v>
          </cell>
          <cell r="E189">
            <v>1</v>
          </cell>
          <cell r="I189">
            <v>0.15</v>
          </cell>
          <cell r="K189">
            <v>0.15</v>
          </cell>
          <cell r="P189">
            <v>2</v>
          </cell>
        </row>
        <row r="190">
          <cell r="B190" t="str">
            <v>40S</v>
          </cell>
          <cell r="C190">
            <v>1.25</v>
          </cell>
          <cell r="D190">
            <v>3.56</v>
          </cell>
          <cell r="E190">
            <v>1</v>
          </cell>
          <cell r="I190">
            <v>0.15</v>
          </cell>
          <cell r="K190">
            <v>0.15</v>
          </cell>
          <cell r="P190">
            <v>2</v>
          </cell>
        </row>
        <row r="191">
          <cell r="B191" t="str">
            <v>40S</v>
          </cell>
          <cell r="C191">
            <v>1.5</v>
          </cell>
          <cell r="D191">
            <v>3.68</v>
          </cell>
          <cell r="E191">
            <v>1</v>
          </cell>
          <cell r="I191">
            <v>0.15</v>
          </cell>
          <cell r="J191">
            <v>0</v>
          </cell>
          <cell r="K191">
            <v>0.15</v>
          </cell>
          <cell r="P191">
            <v>2</v>
          </cell>
        </row>
        <row r="192">
          <cell r="B192" t="str">
            <v>40S</v>
          </cell>
          <cell r="C192">
            <v>1.5</v>
          </cell>
          <cell r="D192">
            <v>3.68</v>
          </cell>
          <cell r="E192">
            <v>1</v>
          </cell>
          <cell r="I192">
            <v>0.15</v>
          </cell>
          <cell r="J192">
            <v>0</v>
          </cell>
          <cell r="K192">
            <v>0.15</v>
          </cell>
          <cell r="P192">
            <v>2</v>
          </cell>
        </row>
        <row r="193">
          <cell r="B193" t="str">
            <v>40S</v>
          </cell>
          <cell r="C193">
            <v>1.5</v>
          </cell>
          <cell r="D193">
            <v>3.68</v>
          </cell>
          <cell r="E193">
            <v>1</v>
          </cell>
          <cell r="I193">
            <v>0.15</v>
          </cell>
          <cell r="J193">
            <v>0</v>
          </cell>
          <cell r="K193">
            <v>0.15</v>
          </cell>
          <cell r="P193">
            <v>2</v>
          </cell>
        </row>
        <row r="194">
          <cell r="B194" t="str">
            <v>40S</v>
          </cell>
          <cell r="C194">
            <v>2</v>
          </cell>
          <cell r="D194">
            <v>3.91</v>
          </cell>
          <cell r="E194">
            <v>1</v>
          </cell>
          <cell r="I194">
            <v>0.3</v>
          </cell>
          <cell r="J194">
            <v>0</v>
          </cell>
          <cell r="K194">
            <v>0.3</v>
          </cell>
          <cell r="P194">
            <v>2</v>
          </cell>
        </row>
        <row r="195">
          <cell r="B195" t="str">
            <v>40S</v>
          </cell>
          <cell r="C195">
            <v>2</v>
          </cell>
          <cell r="D195">
            <v>3.91</v>
          </cell>
          <cell r="E195">
            <v>1</v>
          </cell>
          <cell r="I195">
            <v>0.3</v>
          </cell>
          <cell r="J195">
            <v>0</v>
          </cell>
          <cell r="K195">
            <v>0.3</v>
          </cell>
          <cell r="P195">
            <v>2</v>
          </cell>
        </row>
        <row r="196">
          <cell r="B196" t="str">
            <v>40S</v>
          </cell>
          <cell r="C196">
            <v>2</v>
          </cell>
          <cell r="D196">
            <v>3.91</v>
          </cell>
          <cell r="E196">
            <v>1</v>
          </cell>
          <cell r="I196">
            <v>0.3</v>
          </cell>
          <cell r="J196">
            <v>0</v>
          </cell>
          <cell r="K196">
            <v>0.3</v>
          </cell>
          <cell r="P196">
            <v>2</v>
          </cell>
        </row>
        <row r="197">
          <cell r="B197" t="str">
            <v>40S</v>
          </cell>
          <cell r="C197">
            <v>2.5</v>
          </cell>
          <cell r="D197">
            <v>5.16</v>
          </cell>
          <cell r="E197">
            <v>1</v>
          </cell>
          <cell r="I197">
            <v>0.25</v>
          </cell>
          <cell r="J197">
            <v>0.2</v>
          </cell>
          <cell r="K197">
            <v>0.45</v>
          </cell>
          <cell r="P197">
            <v>2</v>
          </cell>
        </row>
        <row r="198">
          <cell r="B198" t="str">
            <v>40S</v>
          </cell>
          <cell r="C198">
            <v>3</v>
          </cell>
          <cell r="D198">
            <v>5.49</v>
          </cell>
          <cell r="E198">
            <v>1</v>
          </cell>
          <cell r="I198">
            <v>0.3</v>
          </cell>
          <cell r="J198">
            <v>0.3</v>
          </cell>
          <cell r="K198">
            <v>0.6</v>
          </cell>
          <cell r="P198">
            <v>2</v>
          </cell>
        </row>
        <row r="199">
          <cell r="B199" t="str">
            <v>40S</v>
          </cell>
          <cell r="C199">
            <v>3.5</v>
          </cell>
          <cell r="D199">
            <v>5.74</v>
          </cell>
          <cell r="E199">
            <v>1</v>
          </cell>
          <cell r="I199">
            <v>0.35</v>
          </cell>
          <cell r="J199">
            <v>0.4</v>
          </cell>
          <cell r="K199">
            <v>0.75</v>
          </cell>
          <cell r="P199">
            <v>3</v>
          </cell>
        </row>
        <row r="200">
          <cell r="B200" t="str">
            <v>40S</v>
          </cell>
          <cell r="C200">
            <v>4</v>
          </cell>
          <cell r="D200">
            <v>6.02</v>
          </cell>
          <cell r="E200">
            <v>1</v>
          </cell>
          <cell r="I200">
            <v>0.41</v>
          </cell>
          <cell r="J200">
            <v>0.49</v>
          </cell>
          <cell r="K200">
            <v>0.89999999999999991</v>
          </cell>
          <cell r="P200">
            <v>3</v>
          </cell>
        </row>
        <row r="201">
          <cell r="B201" t="str">
            <v>40S</v>
          </cell>
          <cell r="C201">
            <v>5</v>
          </cell>
          <cell r="D201">
            <v>6.55</v>
          </cell>
          <cell r="E201">
            <v>1</v>
          </cell>
          <cell r="I201">
            <v>0.51</v>
          </cell>
          <cell r="J201">
            <v>0.54</v>
          </cell>
          <cell r="K201">
            <v>1.05</v>
          </cell>
          <cell r="P201">
            <v>4</v>
          </cell>
        </row>
        <row r="202">
          <cell r="B202" t="str">
            <v>40S</v>
          </cell>
          <cell r="C202">
            <v>6</v>
          </cell>
          <cell r="D202">
            <v>7.11</v>
          </cell>
          <cell r="E202">
            <v>1</v>
          </cell>
          <cell r="I202">
            <v>0.61</v>
          </cell>
          <cell r="J202">
            <v>1.04</v>
          </cell>
          <cell r="K202">
            <v>1.65</v>
          </cell>
          <cell r="P202">
            <v>4</v>
          </cell>
        </row>
        <row r="203">
          <cell r="B203" t="str">
            <v>40S</v>
          </cell>
          <cell r="C203">
            <v>8</v>
          </cell>
          <cell r="D203">
            <v>8.18</v>
          </cell>
          <cell r="E203">
            <v>1</v>
          </cell>
          <cell r="I203">
            <v>0.81</v>
          </cell>
          <cell r="J203">
            <v>1.73</v>
          </cell>
          <cell r="K203">
            <v>2.54</v>
          </cell>
          <cell r="P203">
            <v>4</v>
          </cell>
        </row>
        <row r="204">
          <cell r="B204" t="str">
            <v>40S</v>
          </cell>
          <cell r="C204">
            <v>10</v>
          </cell>
          <cell r="D204">
            <v>9.27</v>
          </cell>
          <cell r="E204">
            <v>1</v>
          </cell>
          <cell r="I204">
            <v>1.01</v>
          </cell>
          <cell r="J204">
            <v>3.04</v>
          </cell>
          <cell r="K204">
            <v>4.05</v>
          </cell>
          <cell r="P204">
            <v>4</v>
          </cell>
        </row>
        <row r="205">
          <cell r="B205" t="str">
            <v>40S</v>
          </cell>
          <cell r="C205">
            <v>12</v>
          </cell>
          <cell r="D205">
            <v>9.5299999999999994</v>
          </cell>
          <cell r="E205">
            <v>1</v>
          </cell>
          <cell r="I205">
            <v>1.22</v>
          </cell>
          <cell r="J205">
            <v>3.28</v>
          </cell>
          <cell r="K205">
            <v>4.5</v>
          </cell>
          <cell r="P205">
            <v>6</v>
          </cell>
        </row>
        <row r="206">
          <cell r="B206">
            <v>60</v>
          </cell>
          <cell r="C206">
            <v>8</v>
          </cell>
          <cell r="D206">
            <v>10.31</v>
          </cell>
          <cell r="E206">
            <v>1.25</v>
          </cell>
          <cell r="I206">
            <v>0.81</v>
          </cell>
          <cell r="J206">
            <v>2.64</v>
          </cell>
          <cell r="K206">
            <v>3.45</v>
          </cell>
          <cell r="P206">
            <v>4</v>
          </cell>
        </row>
        <row r="207">
          <cell r="B207">
            <v>60</v>
          </cell>
          <cell r="C207">
            <v>10</v>
          </cell>
          <cell r="D207">
            <v>12.7</v>
          </cell>
          <cell r="E207">
            <v>1.25</v>
          </cell>
          <cell r="I207">
            <v>1.01</v>
          </cell>
          <cell r="J207">
            <v>5.74</v>
          </cell>
          <cell r="K207">
            <v>6.75</v>
          </cell>
          <cell r="P207">
            <v>4</v>
          </cell>
        </row>
        <row r="208">
          <cell r="B208">
            <v>60</v>
          </cell>
          <cell r="C208">
            <v>12</v>
          </cell>
          <cell r="D208">
            <v>14.27</v>
          </cell>
          <cell r="E208">
            <v>1.25</v>
          </cell>
          <cell r="I208">
            <v>1.22</v>
          </cell>
          <cell r="J208">
            <v>8.3800000000000008</v>
          </cell>
          <cell r="K208">
            <v>9.6000000000000014</v>
          </cell>
          <cell r="P208">
            <v>6</v>
          </cell>
        </row>
        <row r="209">
          <cell r="B209">
            <v>60</v>
          </cell>
          <cell r="C209">
            <v>14</v>
          </cell>
          <cell r="D209">
            <v>15.09</v>
          </cell>
          <cell r="E209">
            <v>1.5</v>
          </cell>
          <cell r="I209">
            <v>1.42</v>
          </cell>
          <cell r="J209">
            <v>9.9700000000000006</v>
          </cell>
          <cell r="K209">
            <v>11.39</v>
          </cell>
          <cell r="P209">
            <v>6</v>
          </cell>
        </row>
        <row r="210">
          <cell r="B210">
            <v>60</v>
          </cell>
          <cell r="C210">
            <v>16</v>
          </cell>
          <cell r="D210">
            <v>16.66</v>
          </cell>
          <cell r="E210">
            <v>1.5</v>
          </cell>
          <cell r="I210">
            <v>1.62</v>
          </cell>
          <cell r="J210">
            <v>14.88</v>
          </cell>
          <cell r="K210">
            <v>16.5</v>
          </cell>
          <cell r="P210">
            <v>6</v>
          </cell>
        </row>
        <row r="211">
          <cell r="B211">
            <v>60</v>
          </cell>
          <cell r="C211">
            <v>18</v>
          </cell>
          <cell r="D211">
            <v>19.05</v>
          </cell>
          <cell r="E211">
            <v>2</v>
          </cell>
          <cell r="I211">
            <v>1.82</v>
          </cell>
          <cell r="J211">
            <v>20.67</v>
          </cell>
          <cell r="K211">
            <v>22.490000000000002</v>
          </cell>
          <cell r="P211">
            <v>6</v>
          </cell>
        </row>
        <row r="212">
          <cell r="B212">
            <v>60</v>
          </cell>
          <cell r="C212">
            <v>20</v>
          </cell>
          <cell r="D212">
            <v>20.62</v>
          </cell>
          <cell r="E212">
            <v>2</v>
          </cell>
          <cell r="I212">
            <v>2.0299999999999998</v>
          </cell>
          <cell r="J212">
            <v>23.47</v>
          </cell>
          <cell r="K212">
            <v>25.5</v>
          </cell>
          <cell r="P212">
            <v>7</v>
          </cell>
        </row>
        <row r="213">
          <cell r="B213">
            <v>60</v>
          </cell>
          <cell r="C213">
            <v>22</v>
          </cell>
          <cell r="D213">
            <v>22.23</v>
          </cell>
          <cell r="E213">
            <v>2</v>
          </cell>
          <cell r="I213">
            <v>2.23</v>
          </cell>
          <cell r="J213">
            <v>29.27</v>
          </cell>
          <cell r="K213">
            <v>31.5</v>
          </cell>
          <cell r="P213">
            <v>8</v>
          </cell>
        </row>
        <row r="214">
          <cell r="B214">
            <v>60</v>
          </cell>
          <cell r="C214">
            <v>24</v>
          </cell>
          <cell r="D214">
            <v>24.61</v>
          </cell>
          <cell r="E214">
            <v>2</v>
          </cell>
          <cell r="I214">
            <v>2.4300000000000002</v>
          </cell>
          <cell r="J214">
            <v>35.07</v>
          </cell>
          <cell r="K214">
            <v>37.5</v>
          </cell>
          <cell r="P214">
            <v>8</v>
          </cell>
        </row>
        <row r="215">
          <cell r="B215">
            <v>80</v>
          </cell>
          <cell r="C215">
            <v>0.125</v>
          </cell>
          <cell r="D215">
            <v>2.41</v>
          </cell>
          <cell r="E215">
            <v>1</v>
          </cell>
          <cell r="I215">
            <v>7.0000000000000007E-2</v>
          </cell>
          <cell r="K215">
            <v>7.0000000000000007E-2</v>
          </cell>
          <cell r="P215">
            <v>2</v>
          </cell>
        </row>
        <row r="216">
          <cell r="B216">
            <v>80</v>
          </cell>
          <cell r="C216">
            <v>0.125</v>
          </cell>
          <cell r="D216">
            <v>2.41</v>
          </cell>
          <cell r="E216">
            <v>1</v>
          </cell>
          <cell r="I216">
            <v>7.0000000000000007E-2</v>
          </cell>
          <cell r="K216">
            <v>7.0000000000000007E-2</v>
          </cell>
          <cell r="P216">
            <v>2</v>
          </cell>
        </row>
        <row r="217">
          <cell r="B217">
            <v>80</v>
          </cell>
          <cell r="C217">
            <v>0.125</v>
          </cell>
          <cell r="D217">
            <v>2.41</v>
          </cell>
          <cell r="E217">
            <v>1</v>
          </cell>
          <cell r="I217">
            <v>7.0000000000000007E-2</v>
          </cell>
          <cell r="K217">
            <v>7.0000000000000007E-2</v>
          </cell>
          <cell r="P217">
            <v>2</v>
          </cell>
        </row>
        <row r="218">
          <cell r="B218">
            <v>80</v>
          </cell>
          <cell r="C218">
            <v>0.25</v>
          </cell>
          <cell r="D218">
            <v>3.02</v>
          </cell>
          <cell r="E218">
            <v>1</v>
          </cell>
          <cell r="I218">
            <v>7.0000000000000007E-2</v>
          </cell>
          <cell r="K218">
            <v>7.0000000000000007E-2</v>
          </cell>
          <cell r="P218">
            <v>2</v>
          </cell>
        </row>
        <row r="219">
          <cell r="B219">
            <v>80</v>
          </cell>
          <cell r="C219">
            <v>0.25</v>
          </cell>
          <cell r="D219">
            <v>3.02</v>
          </cell>
          <cell r="E219">
            <v>1</v>
          </cell>
          <cell r="I219">
            <v>7.0000000000000007E-2</v>
          </cell>
          <cell r="K219">
            <v>7.0000000000000007E-2</v>
          </cell>
          <cell r="P219">
            <v>2</v>
          </cell>
        </row>
        <row r="220">
          <cell r="B220">
            <v>80</v>
          </cell>
          <cell r="C220">
            <v>0.25</v>
          </cell>
          <cell r="D220">
            <v>3.02</v>
          </cell>
          <cell r="E220">
            <v>1</v>
          </cell>
          <cell r="I220">
            <v>7.0000000000000007E-2</v>
          </cell>
          <cell r="K220">
            <v>7.0000000000000007E-2</v>
          </cell>
          <cell r="P220">
            <v>2</v>
          </cell>
        </row>
        <row r="221">
          <cell r="B221">
            <v>80</v>
          </cell>
          <cell r="C221">
            <v>0.375</v>
          </cell>
          <cell r="D221">
            <v>3.2</v>
          </cell>
          <cell r="E221">
            <v>1</v>
          </cell>
          <cell r="I221">
            <v>7.0000000000000007E-2</v>
          </cell>
          <cell r="J221">
            <v>0</v>
          </cell>
          <cell r="K221">
            <v>7.0000000000000007E-2</v>
          </cell>
          <cell r="P221">
            <v>2</v>
          </cell>
        </row>
        <row r="222">
          <cell r="B222">
            <v>80</v>
          </cell>
          <cell r="C222">
            <v>0.375</v>
          </cell>
          <cell r="D222">
            <v>3.2</v>
          </cell>
          <cell r="E222">
            <v>1</v>
          </cell>
          <cell r="I222">
            <v>7.0000000000000007E-2</v>
          </cell>
          <cell r="J222">
            <v>0</v>
          </cell>
          <cell r="K222">
            <v>7.0000000000000007E-2</v>
          </cell>
          <cell r="P222">
            <v>2</v>
          </cell>
        </row>
        <row r="223">
          <cell r="B223">
            <v>80</v>
          </cell>
          <cell r="C223">
            <v>0.375</v>
          </cell>
          <cell r="D223">
            <v>3.2</v>
          </cell>
          <cell r="E223">
            <v>1</v>
          </cell>
          <cell r="I223">
            <v>7.0000000000000007E-2</v>
          </cell>
          <cell r="J223">
            <v>0</v>
          </cell>
          <cell r="K223">
            <v>7.0000000000000007E-2</v>
          </cell>
          <cell r="P223">
            <v>2</v>
          </cell>
        </row>
        <row r="224">
          <cell r="B224">
            <v>80</v>
          </cell>
          <cell r="C224">
            <v>0.5</v>
          </cell>
          <cell r="D224">
            <v>3.73</v>
          </cell>
          <cell r="E224">
            <v>1</v>
          </cell>
          <cell r="I224">
            <v>7.0000000000000007E-2</v>
          </cell>
          <cell r="J224">
            <v>0</v>
          </cell>
          <cell r="K224">
            <v>7.0000000000000007E-2</v>
          </cell>
          <cell r="P224">
            <v>2</v>
          </cell>
        </row>
        <row r="225">
          <cell r="B225">
            <v>80</v>
          </cell>
          <cell r="C225">
            <v>0.5</v>
          </cell>
          <cell r="D225">
            <v>3.73</v>
          </cell>
          <cell r="E225">
            <v>1</v>
          </cell>
          <cell r="I225">
            <v>7.0000000000000007E-2</v>
          </cell>
          <cell r="J225">
            <v>0</v>
          </cell>
          <cell r="K225">
            <v>7.0000000000000007E-2</v>
          </cell>
          <cell r="P225">
            <v>2</v>
          </cell>
        </row>
        <row r="226">
          <cell r="B226">
            <v>80</v>
          </cell>
          <cell r="C226">
            <v>0.5</v>
          </cell>
          <cell r="D226">
            <v>3.73</v>
          </cell>
          <cell r="E226">
            <v>1</v>
          </cell>
          <cell r="I226">
            <v>7.0000000000000007E-2</v>
          </cell>
          <cell r="J226">
            <v>0</v>
          </cell>
          <cell r="K226">
            <v>7.0000000000000007E-2</v>
          </cell>
          <cell r="P226">
            <v>2</v>
          </cell>
        </row>
        <row r="227">
          <cell r="B227">
            <v>80</v>
          </cell>
          <cell r="C227">
            <v>0.75</v>
          </cell>
          <cell r="D227">
            <v>3.91</v>
          </cell>
          <cell r="E227">
            <v>1</v>
          </cell>
          <cell r="I227">
            <v>7.0000000000000007E-2</v>
          </cell>
          <cell r="J227">
            <v>0</v>
          </cell>
          <cell r="K227">
            <v>7.0000000000000007E-2</v>
          </cell>
          <cell r="P227">
            <v>2</v>
          </cell>
        </row>
        <row r="228">
          <cell r="B228">
            <v>80</v>
          </cell>
          <cell r="C228">
            <v>0.75</v>
          </cell>
          <cell r="D228">
            <v>3.91</v>
          </cell>
          <cell r="E228">
            <v>1</v>
          </cell>
          <cell r="I228">
            <v>7.0000000000000007E-2</v>
          </cell>
          <cell r="J228">
            <v>0</v>
          </cell>
          <cell r="K228">
            <v>7.0000000000000007E-2</v>
          </cell>
          <cell r="P228">
            <v>2</v>
          </cell>
        </row>
        <row r="229">
          <cell r="B229">
            <v>80</v>
          </cell>
          <cell r="C229">
            <v>0.75</v>
          </cell>
          <cell r="D229">
            <v>3.91</v>
          </cell>
          <cell r="E229">
            <v>1</v>
          </cell>
          <cell r="I229">
            <v>7.0000000000000007E-2</v>
          </cell>
          <cell r="J229">
            <v>0</v>
          </cell>
          <cell r="K229">
            <v>7.0000000000000007E-2</v>
          </cell>
          <cell r="P229">
            <v>2</v>
          </cell>
        </row>
        <row r="230">
          <cell r="B230">
            <v>80</v>
          </cell>
          <cell r="C230">
            <v>1</v>
          </cell>
          <cell r="D230">
            <v>4.55</v>
          </cell>
          <cell r="E230">
            <v>1</v>
          </cell>
          <cell r="I230">
            <v>0.15</v>
          </cell>
          <cell r="J230">
            <v>0</v>
          </cell>
          <cell r="K230">
            <v>0.15</v>
          </cell>
          <cell r="P230">
            <v>2</v>
          </cell>
        </row>
        <row r="231">
          <cell r="B231">
            <v>80</v>
          </cell>
          <cell r="C231">
            <v>1</v>
          </cell>
          <cell r="D231">
            <v>4.55</v>
          </cell>
          <cell r="E231">
            <v>1</v>
          </cell>
          <cell r="I231">
            <v>0.15</v>
          </cell>
          <cell r="J231">
            <v>0</v>
          </cell>
          <cell r="K231">
            <v>0.15</v>
          </cell>
          <cell r="P231">
            <v>2</v>
          </cell>
        </row>
        <row r="232">
          <cell r="B232">
            <v>80</v>
          </cell>
          <cell r="C232">
            <v>1</v>
          </cell>
          <cell r="D232">
            <v>4.55</v>
          </cell>
          <cell r="E232">
            <v>1</v>
          </cell>
          <cell r="I232">
            <v>0.15</v>
          </cell>
          <cell r="J232">
            <v>0</v>
          </cell>
          <cell r="K232">
            <v>0.15</v>
          </cell>
          <cell r="P232">
            <v>2</v>
          </cell>
        </row>
        <row r="233">
          <cell r="B233">
            <v>80</v>
          </cell>
          <cell r="C233">
            <v>1.25</v>
          </cell>
          <cell r="D233">
            <v>4.8499999999999996</v>
          </cell>
          <cell r="E233">
            <v>1</v>
          </cell>
          <cell r="I233">
            <v>0.13</v>
          </cell>
          <cell r="J233">
            <v>0.17</v>
          </cell>
          <cell r="K233">
            <v>0.30000000000000004</v>
          </cell>
          <cell r="P233">
            <v>2</v>
          </cell>
        </row>
        <row r="234">
          <cell r="B234">
            <v>80</v>
          </cell>
          <cell r="C234">
            <v>1.25</v>
          </cell>
          <cell r="D234">
            <v>4.8499999999999996</v>
          </cell>
          <cell r="E234">
            <v>1</v>
          </cell>
          <cell r="I234">
            <v>0.13</v>
          </cell>
          <cell r="J234">
            <v>0.17</v>
          </cell>
          <cell r="K234">
            <v>0.30000000000000004</v>
          </cell>
          <cell r="P234">
            <v>2</v>
          </cell>
        </row>
        <row r="235">
          <cell r="B235">
            <v>80</v>
          </cell>
          <cell r="C235">
            <v>1.25</v>
          </cell>
          <cell r="D235">
            <v>4.8499999999999996</v>
          </cell>
          <cell r="E235">
            <v>1</v>
          </cell>
          <cell r="I235">
            <v>0.13</v>
          </cell>
          <cell r="J235">
            <v>0.17</v>
          </cell>
          <cell r="K235">
            <v>0.30000000000000004</v>
          </cell>
          <cell r="P235">
            <v>2</v>
          </cell>
        </row>
        <row r="236">
          <cell r="B236">
            <v>80</v>
          </cell>
          <cell r="C236">
            <v>1.5</v>
          </cell>
          <cell r="D236">
            <v>5.08</v>
          </cell>
          <cell r="E236">
            <v>1</v>
          </cell>
          <cell r="I236">
            <v>0.15</v>
          </cell>
          <cell r="J236">
            <v>0.15</v>
          </cell>
          <cell r="K236">
            <v>0.3</v>
          </cell>
          <cell r="P236">
            <v>2</v>
          </cell>
        </row>
        <row r="237">
          <cell r="B237">
            <v>80</v>
          </cell>
          <cell r="C237">
            <v>1.5</v>
          </cell>
          <cell r="D237">
            <v>5.08</v>
          </cell>
          <cell r="E237">
            <v>1</v>
          </cell>
          <cell r="I237">
            <v>0.15</v>
          </cell>
          <cell r="J237">
            <v>0.15</v>
          </cell>
          <cell r="K237">
            <v>0.3</v>
          </cell>
          <cell r="P237">
            <v>2</v>
          </cell>
        </row>
        <row r="238">
          <cell r="B238">
            <v>80</v>
          </cell>
          <cell r="C238">
            <v>1.5</v>
          </cell>
          <cell r="D238">
            <v>5.08</v>
          </cell>
          <cell r="E238">
            <v>1</v>
          </cell>
          <cell r="I238">
            <v>0.15</v>
          </cell>
          <cell r="J238">
            <v>0.15</v>
          </cell>
          <cell r="K238">
            <v>0.3</v>
          </cell>
          <cell r="P238">
            <v>2</v>
          </cell>
        </row>
        <row r="239">
          <cell r="B239">
            <v>80</v>
          </cell>
          <cell r="C239">
            <v>2</v>
          </cell>
          <cell r="D239">
            <v>5.54</v>
          </cell>
          <cell r="E239">
            <v>1</v>
          </cell>
          <cell r="I239">
            <v>0.2</v>
          </cell>
          <cell r="J239">
            <v>0.25</v>
          </cell>
          <cell r="K239">
            <v>0.45</v>
          </cell>
          <cell r="P239">
            <v>2</v>
          </cell>
        </row>
        <row r="240">
          <cell r="B240">
            <v>80</v>
          </cell>
          <cell r="C240">
            <v>2</v>
          </cell>
          <cell r="D240">
            <v>5.54</v>
          </cell>
          <cell r="E240">
            <v>1</v>
          </cell>
          <cell r="I240">
            <v>0.2</v>
          </cell>
          <cell r="J240">
            <v>0.25</v>
          </cell>
          <cell r="K240">
            <v>0.45</v>
          </cell>
          <cell r="P240">
            <v>2</v>
          </cell>
        </row>
        <row r="241">
          <cell r="B241">
            <v>80</v>
          </cell>
          <cell r="C241">
            <v>2</v>
          </cell>
          <cell r="D241">
            <v>5.54</v>
          </cell>
          <cell r="E241">
            <v>1</v>
          </cell>
          <cell r="I241">
            <v>0.2</v>
          </cell>
          <cell r="J241">
            <v>0.25</v>
          </cell>
          <cell r="K241">
            <v>0.45</v>
          </cell>
          <cell r="P241">
            <v>2</v>
          </cell>
        </row>
        <row r="242">
          <cell r="B242">
            <v>80</v>
          </cell>
          <cell r="C242">
            <v>2.5</v>
          </cell>
          <cell r="D242">
            <v>7.01</v>
          </cell>
          <cell r="E242">
            <v>1</v>
          </cell>
          <cell r="I242">
            <v>0.25</v>
          </cell>
          <cell r="J242">
            <v>0.5</v>
          </cell>
          <cell r="K242">
            <v>0.75</v>
          </cell>
          <cell r="P242">
            <v>2</v>
          </cell>
        </row>
        <row r="243">
          <cell r="B243">
            <v>80</v>
          </cell>
          <cell r="C243">
            <v>3</v>
          </cell>
          <cell r="D243">
            <v>7.62</v>
          </cell>
          <cell r="E243">
            <v>1</v>
          </cell>
          <cell r="I243">
            <v>0.3</v>
          </cell>
          <cell r="J243">
            <v>0.6</v>
          </cell>
          <cell r="K243">
            <v>0.89999999999999991</v>
          </cell>
          <cell r="P243">
            <v>2</v>
          </cell>
        </row>
        <row r="244">
          <cell r="B244">
            <v>80</v>
          </cell>
          <cell r="C244">
            <v>3.5</v>
          </cell>
          <cell r="D244">
            <v>8.08</v>
          </cell>
          <cell r="E244">
            <v>1</v>
          </cell>
          <cell r="I244">
            <v>0.35</v>
          </cell>
          <cell r="J244">
            <v>0.85</v>
          </cell>
          <cell r="K244">
            <v>1.2</v>
          </cell>
          <cell r="P244">
            <v>3</v>
          </cell>
        </row>
        <row r="245">
          <cell r="B245">
            <v>80</v>
          </cell>
          <cell r="C245">
            <v>4</v>
          </cell>
          <cell r="D245">
            <v>8.56</v>
          </cell>
          <cell r="E245">
            <v>1</v>
          </cell>
          <cell r="I245">
            <v>0.41</v>
          </cell>
          <cell r="J245">
            <v>0.93</v>
          </cell>
          <cell r="K245">
            <v>1.34</v>
          </cell>
          <cell r="P245">
            <v>3</v>
          </cell>
        </row>
        <row r="246">
          <cell r="B246">
            <v>80</v>
          </cell>
          <cell r="C246">
            <v>5</v>
          </cell>
          <cell r="D246">
            <v>9.5299999999999994</v>
          </cell>
          <cell r="E246">
            <v>1</v>
          </cell>
          <cell r="I246">
            <v>0.51</v>
          </cell>
          <cell r="J246">
            <v>1.59</v>
          </cell>
          <cell r="K246">
            <v>2.1</v>
          </cell>
          <cell r="P246">
            <v>4</v>
          </cell>
        </row>
        <row r="247">
          <cell r="B247">
            <v>80</v>
          </cell>
          <cell r="C247">
            <v>6</v>
          </cell>
          <cell r="D247">
            <v>10.97</v>
          </cell>
          <cell r="E247">
            <v>1.25</v>
          </cell>
          <cell r="I247">
            <v>0.61</v>
          </cell>
          <cell r="J247">
            <v>2.69</v>
          </cell>
          <cell r="K247">
            <v>3.3</v>
          </cell>
          <cell r="P247">
            <v>4</v>
          </cell>
        </row>
        <row r="248">
          <cell r="B248">
            <v>80</v>
          </cell>
          <cell r="C248">
            <v>8</v>
          </cell>
          <cell r="D248">
            <v>12.7</v>
          </cell>
          <cell r="E248">
            <v>1.25</v>
          </cell>
          <cell r="I248">
            <v>0.81</v>
          </cell>
          <cell r="J248">
            <v>4.58</v>
          </cell>
          <cell r="K248">
            <v>5.3900000000000006</v>
          </cell>
          <cell r="P248">
            <v>4</v>
          </cell>
        </row>
        <row r="249">
          <cell r="B249">
            <v>80</v>
          </cell>
          <cell r="C249">
            <v>10</v>
          </cell>
          <cell r="D249">
            <v>15.09</v>
          </cell>
          <cell r="E249">
            <v>1.5</v>
          </cell>
          <cell r="I249">
            <v>1.01</v>
          </cell>
          <cell r="J249">
            <v>7.99</v>
          </cell>
          <cell r="K249">
            <v>9</v>
          </cell>
          <cell r="P249">
            <v>4</v>
          </cell>
        </row>
        <row r="250">
          <cell r="B250">
            <v>80</v>
          </cell>
          <cell r="C250">
            <v>12</v>
          </cell>
          <cell r="D250">
            <v>17.48</v>
          </cell>
          <cell r="E250">
            <v>1.5</v>
          </cell>
          <cell r="I250">
            <v>1.22</v>
          </cell>
          <cell r="J250">
            <v>11.68</v>
          </cell>
          <cell r="K250">
            <v>12.9</v>
          </cell>
          <cell r="P250">
            <v>6</v>
          </cell>
        </row>
        <row r="251">
          <cell r="B251">
            <v>80</v>
          </cell>
          <cell r="C251">
            <v>14</v>
          </cell>
          <cell r="D251">
            <v>19.05</v>
          </cell>
          <cell r="E251">
            <v>2</v>
          </cell>
          <cell r="I251">
            <v>1.42</v>
          </cell>
          <cell r="J251">
            <v>12.68</v>
          </cell>
          <cell r="K251">
            <v>14.1</v>
          </cell>
          <cell r="P251">
            <v>6</v>
          </cell>
        </row>
        <row r="252">
          <cell r="B252">
            <v>80</v>
          </cell>
          <cell r="C252">
            <v>16</v>
          </cell>
          <cell r="D252">
            <v>21.44</v>
          </cell>
          <cell r="E252">
            <v>2</v>
          </cell>
          <cell r="I252">
            <v>1.62</v>
          </cell>
          <cell r="J252">
            <v>19.37</v>
          </cell>
          <cell r="K252">
            <v>20.990000000000002</v>
          </cell>
          <cell r="P252">
            <v>6</v>
          </cell>
        </row>
        <row r="253">
          <cell r="B253">
            <v>80</v>
          </cell>
          <cell r="C253">
            <v>18</v>
          </cell>
          <cell r="D253">
            <v>23.83</v>
          </cell>
          <cell r="E253">
            <v>2</v>
          </cell>
          <cell r="I253">
            <v>1.82</v>
          </cell>
          <cell r="J253">
            <v>26.68</v>
          </cell>
          <cell r="K253">
            <v>28.5</v>
          </cell>
          <cell r="P253">
            <v>6</v>
          </cell>
        </row>
        <row r="254">
          <cell r="B254">
            <v>80</v>
          </cell>
          <cell r="C254">
            <v>20</v>
          </cell>
          <cell r="D254">
            <v>26.19</v>
          </cell>
          <cell r="E254" t="str">
            <v>N</v>
          </cell>
          <cell r="I254">
            <v>2.0299999999999998</v>
          </cell>
          <cell r="J254">
            <v>36.96</v>
          </cell>
          <cell r="K254">
            <v>38.99</v>
          </cell>
          <cell r="P254">
            <v>7</v>
          </cell>
        </row>
        <row r="255">
          <cell r="B255">
            <v>80</v>
          </cell>
          <cell r="C255">
            <v>22</v>
          </cell>
          <cell r="D255">
            <v>28.58</v>
          </cell>
          <cell r="E255" t="str">
            <v>N</v>
          </cell>
          <cell r="I255">
            <v>2.23</v>
          </cell>
          <cell r="J255">
            <v>45.77</v>
          </cell>
          <cell r="K255">
            <v>48</v>
          </cell>
          <cell r="P255">
            <v>8</v>
          </cell>
        </row>
        <row r="256">
          <cell r="B256">
            <v>80</v>
          </cell>
          <cell r="C256">
            <v>24</v>
          </cell>
          <cell r="D256">
            <v>30.96</v>
          </cell>
          <cell r="E256" t="str">
            <v>N</v>
          </cell>
          <cell r="I256">
            <v>2.4300000000000002</v>
          </cell>
          <cell r="J256">
            <v>53.07</v>
          </cell>
          <cell r="K256">
            <v>55.5</v>
          </cell>
          <cell r="P256">
            <v>8</v>
          </cell>
        </row>
        <row r="257">
          <cell r="B257" t="str">
            <v>80S</v>
          </cell>
          <cell r="C257">
            <v>0.125</v>
          </cell>
          <cell r="D257">
            <v>2.41</v>
          </cell>
          <cell r="E257">
            <v>1</v>
          </cell>
          <cell r="I257">
            <v>7.0000000000000007E-2</v>
          </cell>
          <cell r="K257">
            <v>7.0000000000000007E-2</v>
          </cell>
          <cell r="P257">
            <v>2</v>
          </cell>
        </row>
        <row r="258">
          <cell r="B258" t="str">
            <v>80S</v>
          </cell>
          <cell r="C258">
            <v>0.125</v>
          </cell>
          <cell r="D258">
            <v>2.41</v>
          </cell>
          <cell r="E258">
            <v>1</v>
          </cell>
          <cell r="I258">
            <v>7.0000000000000007E-2</v>
          </cell>
          <cell r="K258">
            <v>7.0000000000000007E-2</v>
          </cell>
          <cell r="P258">
            <v>2</v>
          </cell>
        </row>
        <row r="259">
          <cell r="B259" t="str">
            <v>80S</v>
          </cell>
          <cell r="C259">
            <v>0.125</v>
          </cell>
          <cell r="D259">
            <v>2.41</v>
          </cell>
          <cell r="E259">
            <v>1</v>
          </cell>
          <cell r="I259">
            <v>7.0000000000000007E-2</v>
          </cell>
          <cell r="K259">
            <v>7.0000000000000007E-2</v>
          </cell>
          <cell r="P259">
            <v>2</v>
          </cell>
        </row>
        <row r="260">
          <cell r="B260" t="str">
            <v>80S</v>
          </cell>
          <cell r="C260">
            <v>0.25</v>
          </cell>
          <cell r="D260">
            <v>3.02</v>
          </cell>
          <cell r="E260">
            <v>1</v>
          </cell>
          <cell r="I260">
            <v>7.0000000000000007E-2</v>
          </cell>
          <cell r="K260">
            <v>7.0000000000000007E-2</v>
          </cell>
          <cell r="P260">
            <v>2</v>
          </cell>
        </row>
        <row r="261">
          <cell r="B261" t="str">
            <v>80S</v>
          </cell>
          <cell r="C261">
            <v>0.25</v>
          </cell>
          <cell r="D261">
            <v>3.02</v>
          </cell>
          <cell r="E261">
            <v>1</v>
          </cell>
          <cell r="I261">
            <v>7.0000000000000007E-2</v>
          </cell>
          <cell r="K261">
            <v>7.0000000000000007E-2</v>
          </cell>
          <cell r="P261">
            <v>2</v>
          </cell>
        </row>
        <row r="262">
          <cell r="B262" t="str">
            <v>80S</v>
          </cell>
          <cell r="C262">
            <v>0.25</v>
          </cell>
          <cell r="D262">
            <v>3.02</v>
          </cell>
          <cell r="E262">
            <v>1</v>
          </cell>
          <cell r="I262">
            <v>7.0000000000000007E-2</v>
          </cell>
          <cell r="K262">
            <v>7.0000000000000007E-2</v>
          </cell>
          <cell r="P262">
            <v>2</v>
          </cell>
        </row>
        <row r="263">
          <cell r="B263" t="str">
            <v>80S</v>
          </cell>
          <cell r="C263">
            <v>0.375</v>
          </cell>
          <cell r="D263">
            <v>3.2</v>
          </cell>
          <cell r="E263">
            <v>1</v>
          </cell>
          <cell r="I263">
            <v>7.0000000000000007E-2</v>
          </cell>
          <cell r="J263">
            <v>0</v>
          </cell>
          <cell r="K263">
            <v>7.0000000000000007E-2</v>
          </cell>
          <cell r="P263">
            <v>2</v>
          </cell>
        </row>
        <row r="264">
          <cell r="B264" t="str">
            <v>80S</v>
          </cell>
          <cell r="C264">
            <v>0.375</v>
          </cell>
          <cell r="D264">
            <v>3.2</v>
          </cell>
          <cell r="E264">
            <v>1</v>
          </cell>
          <cell r="I264">
            <v>7.0000000000000007E-2</v>
          </cell>
          <cell r="J264">
            <v>0</v>
          </cell>
          <cell r="K264">
            <v>7.0000000000000007E-2</v>
          </cell>
          <cell r="P264">
            <v>2</v>
          </cell>
        </row>
        <row r="265">
          <cell r="B265" t="str">
            <v>80S</v>
          </cell>
          <cell r="C265">
            <v>0.375</v>
          </cell>
          <cell r="D265">
            <v>3.2</v>
          </cell>
          <cell r="E265">
            <v>1</v>
          </cell>
          <cell r="I265">
            <v>7.0000000000000007E-2</v>
          </cell>
          <cell r="J265">
            <v>0</v>
          </cell>
          <cell r="K265">
            <v>7.0000000000000007E-2</v>
          </cell>
          <cell r="P265">
            <v>2</v>
          </cell>
        </row>
        <row r="266">
          <cell r="B266" t="str">
            <v>80S</v>
          </cell>
          <cell r="C266">
            <v>0.5</v>
          </cell>
          <cell r="D266">
            <v>3.73</v>
          </cell>
          <cell r="E266">
            <v>1</v>
          </cell>
          <cell r="I266">
            <v>7.0000000000000007E-2</v>
          </cell>
          <cell r="J266">
            <v>0</v>
          </cell>
          <cell r="K266">
            <v>7.0000000000000007E-2</v>
          </cell>
          <cell r="P266">
            <v>2</v>
          </cell>
        </row>
        <row r="267">
          <cell r="B267" t="str">
            <v>80S</v>
          </cell>
          <cell r="C267">
            <v>0.5</v>
          </cell>
          <cell r="D267">
            <v>3.73</v>
          </cell>
          <cell r="E267">
            <v>1</v>
          </cell>
          <cell r="I267">
            <v>7.0000000000000007E-2</v>
          </cell>
          <cell r="J267">
            <v>0</v>
          </cell>
          <cell r="K267">
            <v>7.0000000000000007E-2</v>
          </cell>
          <cell r="P267">
            <v>2</v>
          </cell>
        </row>
        <row r="268">
          <cell r="B268" t="str">
            <v>80S</v>
          </cell>
          <cell r="C268">
            <v>0.5</v>
          </cell>
          <cell r="D268">
            <v>3.73</v>
          </cell>
          <cell r="E268">
            <v>1</v>
          </cell>
          <cell r="I268">
            <v>7.0000000000000007E-2</v>
          </cell>
          <cell r="J268">
            <v>0</v>
          </cell>
          <cell r="K268">
            <v>7.0000000000000007E-2</v>
          </cell>
          <cell r="P268">
            <v>2</v>
          </cell>
        </row>
        <row r="269">
          <cell r="B269" t="str">
            <v>80S</v>
          </cell>
          <cell r="C269">
            <v>0.75</v>
          </cell>
          <cell r="D269">
            <v>3.91</v>
          </cell>
          <cell r="E269">
            <v>1</v>
          </cell>
          <cell r="I269">
            <v>7.0000000000000007E-2</v>
          </cell>
          <cell r="J269">
            <v>0</v>
          </cell>
          <cell r="K269">
            <v>7.0000000000000007E-2</v>
          </cell>
          <cell r="P269">
            <v>2</v>
          </cell>
        </row>
        <row r="270">
          <cell r="B270" t="str">
            <v>80S</v>
          </cell>
          <cell r="C270">
            <v>0.75</v>
          </cell>
          <cell r="D270">
            <v>3.91</v>
          </cell>
          <cell r="E270">
            <v>1</v>
          </cell>
          <cell r="I270">
            <v>7.0000000000000007E-2</v>
          </cell>
          <cell r="J270">
            <v>0</v>
          </cell>
          <cell r="K270">
            <v>7.0000000000000007E-2</v>
          </cell>
          <cell r="P270">
            <v>2</v>
          </cell>
        </row>
        <row r="271">
          <cell r="B271" t="str">
            <v>80S</v>
          </cell>
          <cell r="C271">
            <v>0.75</v>
          </cell>
          <cell r="D271">
            <v>3.91</v>
          </cell>
          <cell r="E271">
            <v>1</v>
          </cell>
          <cell r="I271">
            <v>7.0000000000000007E-2</v>
          </cell>
          <cell r="J271">
            <v>0</v>
          </cell>
          <cell r="K271">
            <v>7.0000000000000007E-2</v>
          </cell>
          <cell r="P271">
            <v>2</v>
          </cell>
        </row>
        <row r="272">
          <cell r="B272" t="str">
            <v>80S</v>
          </cell>
          <cell r="C272">
            <v>1</v>
          </cell>
          <cell r="D272">
            <v>4.55</v>
          </cell>
          <cell r="E272">
            <v>1</v>
          </cell>
          <cell r="I272">
            <v>0.15</v>
          </cell>
          <cell r="J272">
            <v>0</v>
          </cell>
          <cell r="K272">
            <v>0.15</v>
          </cell>
          <cell r="P272">
            <v>2</v>
          </cell>
        </row>
        <row r="273">
          <cell r="B273" t="str">
            <v>80S</v>
          </cell>
          <cell r="C273">
            <v>1</v>
          </cell>
          <cell r="D273">
            <v>4.55</v>
          </cell>
          <cell r="E273">
            <v>1</v>
          </cell>
          <cell r="I273">
            <v>0.15</v>
          </cell>
          <cell r="J273">
            <v>0</v>
          </cell>
          <cell r="K273">
            <v>0.15</v>
          </cell>
          <cell r="P273">
            <v>2</v>
          </cell>
        </row>
        <row r="274">
          <cell r="B274" t="str">
            <v>80S</v>
          </cell>
          <cell r="C274">
            <v>1</v>
          </cell>
          <cell r="D274">
            <v>4.55</v>
          </cell>
          <cell r="E274">
            <v>1</v>
          </cell>
          <cell r="I274">
            <v>0.15</v>
          </cell>
          <cell r="J274">
            <v>0</v>
          </cell>
          <cell r="K274">
            <v>0.15</v>
          </cell>
          <cell r="P274">
            <v>2</v>
          </cell>
        </row>
        <row r="275">
          <cell r="B275" t="str">
            <v>80S</v>
          </cell>
          <cell r="C275">
            <v>1.25</v>
          </cell>
          <cell r="D275">
            <v>4.8499999999999996</v>
          </cell>
          <cell r="E275">
            <v>1</v>
          </cell>
          <cell r="I275">
            <v>0.13</v>
          </cell>
          <cell r="J275">
            <v>0.17</v>
          </cell>
          <cell r="K275">
            <v>0.30000000000000004</v>
          </cell>
          <cell r="P275">
            <v>2</v>
          </cell>
        </row>
        <row r="276">
          <cell r="B276" t="str">
            <v>80S</v>
          </cell>
          <cell r="C276">
            <v>1.25</v>
          </cell>
          <cell r="D276">
            <v>4.8499999999999996</v>
          </cell>
          <cell r="E276">
            <v>1</v>
          </cell>
          <cell r="I276">
            <v>0.13</v>
          </cell>
          <cell r="J276">
            <v>0.17</v>
          </cell>
          <cell r="K276">
            <v>0.30000000000000004</v>
          </cell>
          <cell r="P276">
            <v>2</v>
          </cell>
        </row>
        <row r="277">
          <cell r="B277" t="str">
            <v>80S</v>
          </cell>
          <cell r="C277">
            <v>1.25</v>
          </cell>
          <cell r="D277">
            <v>4.8499999999999996</v>
          </cell>
          <cell r="E277">
            <v>1</v>
          </cell>
          <cell r="I277">
            <v>0.13</v>
          </cell>
          <cell r="J277">
            <v>0.17</v>
          </cell>
          <cell r="K277">
            <v>0.30000000000000004</v>
          </cell>
          <cell r="P277">
            <v>2</v>
          </cell>
        </row>
        <row r="278">
          <cell r="B278" t="str">
            <v>80S</v>
          </cell>
          <cell r="C278">
            <v>1.5</v>
          </cell>
          <cell r="D278">
            <v>5.08</v>
          </cell>
          <cell r="E278">
            <v>1</v>
          </cell>
          <cell r="I278">
            <v>0.15</v>
          </cell>
          <cell r="J278">
            <v>0.15</v>
          </cell>
          <cell r="K278">
            <v>0.3</v>
          </cell>
          <cell r="P278">
            <v>2</v>
          </cell>
        </row>
        <row r="279">
          <cell r="B279" t="str">
            <v>80S</v>
          </cell>
          <cell r="C279">
            <v>1.5</v>
          </cell>
          <cell r="D279">
            <v>5.08</v>
          </cell>
          <cell r="E279">
            <v>1</v>
          </cell>
          <cell r="I279">
            <v>0.15</v>
          </cell>
          <cell r="J279">
            <v>0.15</v>
          </cell>
          <cell r="K279">
            <v>0.3</v>
          </cell>
          <cell r="P279">
            <v>2</v>
          </cell>
        </row>
        <row r="280">
          <cell r="B280" t="str">
            <v>80S</v>
          </cell>
          <cell r="C280">
            <v>1.5</v>
          </cell>
          <cell r="D280">
            <v>5.08</v>
          </cell>
          <cell r="E280">
            <v>1</v>
          </cell>
          <cell r="I280">
            <v>0.15</v>
          </cell>
          <cell r="J280">
            <v>0.15</v>
          </cell>
          <cell r="K280">
            <v>0.3</v>
          </cell>
          <cell r="P280">
            <v>2</v>
          </cell>
        </row>
        <row r="281">
          <cell r="B281" t="str">
            <v>80S</v>
          </cell>
          <cell r="C281">
            <v>2</v>
          </cell>
          <cell r="D281">
            <v>5.54</v>
          </cell>
          <cell r="E281">
            <v>1</v>
          </cell>
          <cell r="I281">
            <v>0.2</v>
          </cell>
          <cell r="J281">
            <v>0.25</v>
          </cell>
          <cell r="K281">
            <v>0.45</v>
          </cell>
          <cell r="P281">
            <v>2</v>
          </cell>
        </row>
        <row r="282">
          <cell r="B282" t="str">
            <v>80S</v>
          </cell>
          <cell r="C282">
            <v>2</v>
          </cell>
          <cell r="D282">
            <v>5.54</v>
          </cell>
          <cell r="E282">
            <v>1</v>
          </cell>
          <cell r="I282">
            <v>0.2</v>
          </cell>
          <cell r="J282">
            <v>0.25</v>
          </cell>
          <cell r="K282">
            <v>0.45</v>
          </cell>
          <cell r="P282">
            <v>2</v>
          </cell>
        </row>
        <row r="283">
          <cell r="B283" t="str">
            <v>80S</v>
          </cell>
          <cell r="C283">
            <v>2</v>
          </cell>
          <cell r="D283">
            <v>5.54</v>
          </cell>
          <cell r="E283">
            <v>1</v>
          </cell>
          <cell r="I283">
            <v>0.2</v>
          </cell>
          <cell r="J283">
            <v>0.25</v>
          </cell>
          <cell r="K283">
            <v>0.45</v>
          </cell>
          <cell r="P283">
            <v>2</v>
          </cell>
        </row>
        <row r="284">
          <cell r="B284" t="str">
            <v>80S</v>
          </cell>
          <cell r="C284">
            <v>2.5</v>
          </cell>
          <cell r="D284">
            <v>7.01</v>
          </cell>
          <cell r="E284">
            <v>1</v>
          </cell>
          <cell r="I284">
            <v>0.25</v>
          </cell>
          <cell r="J284">
            <v>0.5</v>
          </cell>
          <cell r="K284">
            <v>0.75</v>
          </cell>
          <cell r="P284">
            <v>2</v>
          </cell>
        </row>
        <row r="285">
          <cell r="B285" t="str">
            <v>80S</v>
          </cell>
          <cell r="C285">
            <v>3</v>
          </cell>
          <cell r="D285">
            <v>7.62</v>
          </cell>
          <cell r="E285">
            <v>1</v>
          </cell>
          <cell r="I285">
            <v>0.3</v>
          </cell>
          <cell r="J285">
            <v>0.6</v>
          </cell>
          <cell r="K285">
            <v>0.89999999999999991</v>
          </cell>
          <cell r="P285">
            <v>2</v>
          </cell>
        </row>
        <row r="286">
          <cell r="B286" t="str">
            <v>80S</v>
          </cell>
          <cell r="C286">
            <v>3.5</v>
          </cell>
          <cell r="D286">
            <v>8.08</v>
          </cell>
          <cell r="E286">
            <v>1</v>
          </cell>
          <cell r="I286">
            <v>0.35</v>
          </cell>
          <cell r="J286">
            <v>0.85</v>
          </cell>
          <cell r="K286">
            <v>1.2</v>
          </cell>
          <cell r="P286">
            <v>3</v>
          </cell>
        </row>
        <row r="287">
          <cell r="B287" t="str">
            <v>80S</v>
          </cell>
          <cell r="C287">
            <v>4</v>
          </cell>
          <cell r="D287">
            <v>8.56</v>
          </cell>
          <cell r="E287">
            <v>1</v>
          </cell>
          <cell r="I287">
            <v>0.41</v>
          </cell>
          <cell r="J287">
            <v>0.93</v>
          </cell>
          <cell r="K287">
            <v>1.34</v>
          </cell>
          <cell r="P287">
            <v>3</v>
          </cell>
        </row>
        <row r="288">
          <cell r="B288" t="str">
            <v>80S</v>
          </cell>
          <cell r="C288">
            <v>5</v>
          </cell>
          <cell r="D288">
            <v>9.5299999999999994</v>
          </cell>
          <cell r="E288">
            <v>1</v>
          </cell>
          <cell r="I288">
            <v>0.51</v>
          </cell>
          <cell r="J288">
            <v>1.59</v>
          </cell>
          <cell r="K288">
            <v>2.1</v>
          </cell>
          <cell r="P288">
            <v>4</v>
          </cell>
        </row>
        <row r="289">
          <cell r="B289" t="str">
            <v>80S</v>
          </cell>
          <cell r="C289">
            <v>6</v>
          </cell>
          <cell r="D289">
            <v>10.97</v>
          </cell>
          <cell r="E289">
            <v>1.25</v>
          </cell>
          <cell r="I289">
            <v>0.61</v>
          </cell>
          <cell r="J289">
            <v>2.69</v>
          </cell>
          <cell r="K289">
            <v>3.3</v>
          </cell>
          <cell r="P289">
            <v>4</v>
          </cell>
        </row>
        <row r="290">
          <cell r="B290" t="str">
            <v>80S</v>
          </cell>
          <cell r="C290">
            <v>8</v>
          </cell>
          <cell r="D290">
            <v>12.7</v>
          </cell>
          <cell r="E290">
            <v>1.25</v>
          </cell>
          <cell r="I290">
            <v>0.81</v>
          </cell>
          <cell r="J290">
            <v>4.58</v>
          </cell>
          <cell r="K290">
            <v>5.3900000000000006</v>
          </cell>
          <cell r="P290">
            <v>4</v>
          </cell>
        </row>
        <row r="291">
          <cell r="B291" t="str">
            <v>80S</v>
          </cell>
          <cell r="C291">
            <v>10</v>
          </cell>
          <cell r="D291">
            <v>12.7</v>
          </cell>
          <cell r="E291">
            <v>1.25</v>
          </cell>
          <cell r="I291">
            <v>1.01</v>
          </cell>
          <cell r="J291">
            <v>5.74</v>
          </cell>
          <cell r="K291">
            <v>6.75</v>
          </cell>
          <cell r="P291">
            <v>4</v>
          </cell>
        </row>
        <row r="292">
          <cell r="B292" t="str">
            <v>80S</v>
          </cell>
          <cell r="C292">
            <v>12</v>
          </cell>
          <cell r="D292">
            <v>12.7</v>
          </cell>
          <cell r="E292">
            <v>1.25</v>
          </cell>
          <cell r="I292">
            <v>1.22</v>
          </cell>
          <cell r="J292">
            <v>6.73</v>
          </cell>
          <cell r="K292">
            <v>7.95</v>
          </cell>
          <cell r="P292">
            <v>6</v>
          </cell>
        </row>
        <row r="293">
          <cell r="B293">
            <v>100</v>
          </cell>
          <cell r="C293">
            <v>8</v>
          </cell>
          <cell r="D293">
            <v>15.09</v>
          </cell>
          <cell r="E293">
            <v>1.5</v>
          </cell>
          <cell r="I293">
            <v>0.81</v>
          </cell>
          <cell r="J293">
            <v>6.09</v>
          </cell>
          <cell r="K293">
            <v>6.9</v>
          </cell>
          <cell r="P293">
            <v>4</v>
          </cell>
        </row>
        <row r="294">
          <cell r="B294">
            <v>100</v>
          </cell>
          <cell r="C294">
            <v>10</v>
          </cell>
          <cell r="D294">
            <v>18.260000000000002</v>
          </cell>
          <cell r="E294">
            <v>1.5</v>
          </cell>
          <cell r="I294">
            <v>1.01</v>
          </cell>
          <cell r="J294">
            <v>11.44</v>
          </cell>
          <cell r="K294">
            <v>12.45</v>
          </cell>
          <cell r="P294">
            <v>4</v>
          </cell>
        </row>
        <row r="295">
          <cell r="B295">
            <v>100</v>
          </cell>
          <cell r="C295">
            <v>12</v>
          </cell>
          <cell r="D295">
            <v>21.44</v>
          </cell>
          <cell r="E295">
            <v>2</v>
          </cell>
          <cell r="I295">
            <v>1.22</v>
          </cell>
          <cell r="J295">
            <v>15.28</v>
          </cell>
          <cell r="K295">
            <v>16.5</v>
          </cell>
          <cell r="P295">
            <v>6</v>
          </cell>
        </row>
        <row r="296">
          <cell r="B296">
            <v>100</v>
          </cell>
          <cell r="C296">
            <v>14</v>
          </cell>
          <cell r="D296">
            <v>23.83</v>
          </cell>
          <cell r="E296">
            <v>2</v>
          </cell>
          <cell r="I296">
            <v>1.42</v>
          </cell>
          <cell r="J296">
            <v>21.07</v>
          </cell>
          <cell r="K296">
            <v>22.490000000000002</v>
          </cell>
          <cell r="P296">
            <v>6</v>
          </cell>
        </row>
        <row r="297">
          <cell r="B297">
            <v>100</v>
          </cell>
          <cell r="C297">
            <v>16</v>
          </cell>
          <cell r="D297">
            <v>26.19</v>
          </cell>
          <cell r="E297" t="str">
            <v>N</v>
          </cell>
          <cell r="I297">
            <v>1.62</v>
          </cell>
          <cell r="J297">
            <v>28.38</v>
          </cell>
          <cell r="K297">
            <v>30</v>
          </cell>
          <cell r="P297">
            <v>6</v>
          </cell>
        </row>
        <row r="298">
          <cell r="B298">
            <v>100</v>
          </cell>
          <cell r="C298">
            <v>18</v>
          </cell>
          <cell r="D298">
            <v>29.36</v>
          </cell>
          <cell r="E298" t="str">
            <v>N</v>
          </cell>
          <cell r="I298">
            <v>1.82</v>
          </cell>
          <cell r="J298">
            <v>37.17</v>
          </cell>
          <cell r="K298">
            <v>38.99</v>
          </cell>
          <cell r="P298">
            <v>6</v>
          </cell>
        </row>
        <row r="299">
          <cell r="B299">
            <v>100</v>
          </cell>
          <cell r="C299">
            <v>20</v>
          </cell>
          <cell r="D299">
            <v>32.54</v>
          </cell>
          <cell r="E299" t="str">
            <v>N</v>
          </cell>
          <cell r="I299">
            <v>2.0299999999999998</v>
          </cell>
          <cell r="J299">
            <v>45.97</v>
          </cell>
          <cell r="K299">
            <v>48</v>
          </cell>
          <cell r="P299">
            <v>7</v>
          </cell>
        </row>
        <row r="300">
          <cell r="B300">
            <v>100</v>
          </cell>
          <cell r="C300">
            <v>22</v>
          </cell>
          <cell r="D300">
            <v>34.93</v>
          </cell>
          <cell r="E300" t="str">
            <v>N</v>
          </cell>
          <cell r="I300">
            <v>2.23</v>
          </cell>
          <cell r="J300">
            <v>65.27</v>
          </cell>
          <cell r="K300">
            <v>67.5</v>
          </cell>
          <cell r="P300">
            <v>8</v>
          </cell>
        </row>
        <row r="301">
          <cell r="B301">
            <v>100</v>
          </cell>
          <cell r="C301">
            <v>24</v>
          </cell>
          <cell r="D301">
            <v>38.89</v>
          </cell>
          <cell r="E301" t="str">
            <v>N</v>
          </cell>
          <cell r="I301">
            <v>2.4300000000000002</v>
          </cell>
          <cell r="J301">
            <v>75.56</v>
          </cell>
          <cell r="K301">
            <v>77.990000000000009</v>
          </cell>
          <cell r="P301">
            <v>8</v>
          </cell>
        </row>
        <row r="302">
          <cell r="B302">
            <v>120</v>
          </cell>
          <cell r="C302">
            <v>4</v>
          </cell>
          <cell r="D302">
            <v>11.13</v>
          </cell>
          <cell r="E302">
            <v>1.25</v>
          </cell>
          <cell r="I302">
            <v>0.41</v>
          </cell>
          <cell r="J302">
            <v>1.84</v>
          </cell>
          <cell r="K302">
            <v>2.25</v>
          </cell>
          <cell r="P302">
            <v>4</v>
          </cell>
        </row>
        <row r="303">
          <cell r="B303">
            <v>120</v>
          </cell>
          <cell r="C303">
            <v>5</v>
          </cell>
          <cell r="D303">
            <v>12.7</v>
          </cell>
          <cell r="E303">
            <v>1.25</v>
          </cell>
          <cell r="I303">
            <v>0.51</v>
          </cell>
          <cell r="J303">
            <v>2.94</v>
          </cell>
          <cell r="K303">
            <v>3.45</v>
          </cell>
          <cell r="P303">
            <v>4</v>
          </cell>
        </row>
        <row r="304">
          <cell r="B304">
            <v>120</v>
          </cell>
          <cell r="C304">
            <v>6</v>
          </cell>
          <cell r="D304">
            <v>14.27</v>
          </cell>
          <cell r="E304">
            <v>1.25</v>
          </cell>
          <cell r="I304">
            <v>0.61</v>
          </cell>
          <cell r="J304">
            <v>4.1900000000000004</v>
          </cell>
          <cell r="K304">
            <v>4.8000000000000007</v>
          </cell>
          <cell r="P304">
            <v>4</v>
          </cell>
        </row>
        <row r="305">
          <cell r="B305">
            <v>120</v>
          </cell>
          <cell r="C305">
            <v>8</v>
          </cell>
          <cell r="D305">
            <v>18.260000000000002</v>
          </cell>
          <cell r="E305">
            <v>1.5</v>
          </cell>
          <cell r="I305">
            <v>0.81</v>
          </cell>
          <cell r="J305">
            <v>9.23</v>
          </cell>
          <cell r="K305">
            <v>10.040000000000001</v>
          </cell>
          <cell r="P305">
            <v>4</v>
          </cell>
        </row>
        <row r="306">
          <cell r="B306">
            <v>120</v>
          </cell>
          <cell r="C306">
            <v>10</v>
          </cell>
          <cell r="D306">
            <v>21.44</v>
          </cell>
          <cell r="E306">
            <v>2</v>
          </cell>
          <cell r="I306">
            <v>1.01</v>
          </cell>
          <cell r="J306">
            <v>12.49</v>
          </cell>
          <cell r="K306">
            <v>13.5</v>
          </cell>
          <cell r="P306">
            <v>4</v>
          </cell>
        </row>
        <row r="307">
          <cell r="B307">
            <v>120</v>
          </cell>
          <cell r="C307">
            <v>12</v>
          </cell>
          <cell r="D307">
            <v>25.4</v>
          </cell>
          <cell r="E307" t="str">
            <v>N</v>
          </cell>
          <cell r="I307">
            <v>1.22</v>
          </cell>
          <cell r="J307">
            <v>21.27</v>
          </cell>
          <cell r="K307">
            <v>22.49</v>
          </cell>
          <cell r="P307">
            <v>6</v>
          </cell>
        </row>
        <row r="308">
          <cell r="B308">
            <v>120</v>
          </cell>
          <cell r="C308">
            <v>14</v>
          </cell>
          <cell r="D308">
            <v>27.79</v>
          </cell>
          <cell r="E308" t="str">
            <v>N</v>
          </cell>
          <cell r="I308">
            <v>1.42</v>
          </cell>
          <cell r="J308">
            <v>25.58</v>
          </cell>
          <cell r="K308">
            <v>27</v>
          </cell>
          <cell r="P308">
            <v>6</v>
          </cell>
        </row>
        <row r="309">
          <cell r="B309">
            <v>120</v>
          </cell>
          <cell r="C309">
            <v>16</v>
          </cell>
          <cell r="D309">
            <v>30.96</v>
          </cell>
          <cell r="E309" t="str">
            <v>N</v>
          </cell>
          <cell r="I309">
            <v>1.62</v>
          </cell>
          <cell r="J309">
            <v>35.880000000000003</v>
          </cell>
          <cell r="K309">
            <v>37.5</v>
          </cell>
          <cell r="P309">
            <v>6</v>
          </cell>
        </row>
        <row r="310">
          <cell r="B310">
            <v>120</v>
          </cell>
          <cell r="C310">
            <v>18</v>
          </cell>
          <cell r="D310">
            <v>34.93</v>
          </cell>
          <cell r="E310" t="str">
            <v>N</v>
          </cell>
          <cell r="I310">
            <v>1.82</v>
          </cell>
          <cell r="J310">
            <v>47.68</v>
          </cell>
          <cell r="K310">
            <v>49.5</v>
          </cell>
          <cell r="P310">
            <v>6</v>
          </cell>
        </row>
        <row r="311">
          <cell r="B311">
            <v>120</v>
          </cell>
          <cell r="C311">
            <v>20</v>
          </cell>
          <cell r="D311">
            <v>38.1</v>
          </cell>
          <cell r="E311" t="str">
            <v>N</v>
          </cell>
          <cell r="I311">
            <v>2.0299999999999998</v>
          </cell>
          <cell r="J311">
            <v>62.47</v>
          </cell>
          <cell r="K311">
            <v>64.5</v>
          </cell>
          <cell r="P311">
            <v>7</v>
          </cell>
        </row>
        <row r="312">
          <cell r="B312">
            <v>120</v>
          </cell>
          <cell r="C312">
            <v>22</v>
          </cell>
          <cell r="D312">
            <v>41.28</v>
          </cell>
          <cell r="E312" t="str">
            <v>N</v>
          </cell>
          <cell r="I312">
            <v>2.23</v>
          </cell>
          <cell r="J312">
            <v>84.76</v>
          </cell>
          <cell r="K312">
            <v>86.990000000000009</v>
          </cell>
          <cell r="P312">
            <v>8</v>
          </cell>
        </row>
        <row r="313">
          <cell r="B313">
            <v>120</v>
          </cell>
          <cell r="C313">
            <v>24</v>
          </cell>
          <cell r="D313">
            <v>46.02</v>
          </cell>
          <cell r="E313" t="str">
            <v>N</v>
          </cell>
          <cell r="I313">
            <v>2.4300000000000002</v>
          </cell>
          <cell r="J313">
            <v>98.07</v>
          </cell>
          <cell r="K313">
            <v>100.5</v>
          </cell>
          <cell r="P313">
            <v>8</v>
          </cell>
        </row>
        <row r="314">
          <cell r="B314">
            <v>140</v>
          </cell>
          <cell r="C314">
            <v>8</v>
          </cell>
          <cell r="D314">
            <v>20.62</v>
          </cell>
          <cell r="E314">
            <v>2</v>
          </cell>
          <cell r="I314">
            <v>0.81</v>
          </cell>
          <cell r="J314">
            <v>10.130000000000001</v>
          </cell>
          <cell r="K314">
            <v>10.940000000000001</v>
          </cell>
          <cell r="P314">
            <v>4</v>
          </cell>
        </row>
        <row r="315">
          <cell r="B315">
            <v>140</v>
          </cell>
          <cell r="C315">
            <v>10</v>
          </cell>
          <cell r="D315">
            <v>25.4</v>
          </cell>
          <cell r="E315" t="str">
            <v>N</v>
          </cell>
          <cell r="I315">
            <v>1.01</v>
          </cell>
          <cell r="J315">
            <v>18.48</v>
          </cell>
          <cell r="K315">
            <v>19.490000000000002</v>
          </cell>
          <cell r="P315">
            <v>4</v>
          </cell>
        </row>
        <row r="316">
          <cell r="B316">
            <v>140</v>
          </cell>
          <cell r="C316">
            <v>12</v>
          </cell>
          <cell r="D316">
            <v>28.58</v>
          </cell>
          <cell r="E316" t="str">
            <v>N</v>
          </cell>
          <cell r="I316">
            <v>1.22</v>
          </cell>
          <cell r="J316">
            <v>25.78</v>
          </cell>
          <cell r="K316">
            <v>27</v>
          </cell>
          <cell r="P316">
            <v>6</v>
          </cell>
        </row>
        <row r="317">
          <cell r="B317">
            <v>140</v>
          </cell>
          <cell r="C317">
            <v>14</v>
          </cell>
          <cell r="D317">
            <v>31.75</v>
          </cell>
          <cell r="E317" t="str">
            <v>N</v>
          </cell>
          <cell r="I317">
            <v>1.42</v>
          </cell>
          <cell r="J317">
            <v>31.58</v>
          </cell>
          <cell r="K317">
            <v>33</v>
          </cell>
          <cell r="P317">
            <v>6</v>
          </cell>
        </row>
        <row r="318">
          <cell r="B318">
            <v>140</v>
          </cell>
          <cell r="C318">
            <v>16</v>
          </cell>
          <cell r="D318">
            <v>36.53</v>
          </cell>
          <cell r="E318" t="str">
            <v>N</v>
          </cell>
          <cell r="I318">
            <v>1.62</v>
          </cell>
          <cell r="J318">
            <v>44.87</v>
          </cell>
          <cell r="K318">
            <v>46.489999999999995</v>
          </cell>
          <cell r="P318">
            <v>6</v>
          </cell>
        </row>
        <row r="319">
          <cell r="B319">
            <v>140</v>
          </cell>
          <cell r="C319">
            <v>18</v>
          </cell>
          <cell r="D319">
            <v>39.67</v>
          </cell>
          <cell r="E319" t="str">
            <v>N</v>
          </cell>
          <cell r="I319">
            <v>1.82</v>
          </cell>
          <cell r="J319">
            <v>59.68</v>
          </cell>
          <cell r="K319">
            <v>61.5</v>
          </cell>
          <cell r="P319">
            <v>6</v>
          </cell>
        </row>
        <row r="320">
          <cell r="B320">
            <v>140</v>
          </cell>
          <cell r="C320">
            <v>20</v>
          </cell>
          <cell r="D320">
            <v>44.45</v>
          </cell>
          <cell r="E320" t="str">
            <v>N</v>
          </cell>
          <cell r="I320">
            <v>2.0299999999999998</v>
          </cell>
          <cell r="J320">
            <v>78.959999999999994</v>
          </cell>
          <cell r="K320">
            <v>80.989999999999995</v>
          </cell>
          <cell r="P320">
            <v>7</v>
          </cell>
        </row>
        <row r="321">
          <cell r="B321">
            <v>140</v>
          </cell>
          <cell r="C321">
            <v>22</v>
          </cell>
          <cell r="D321">
            <v>47.63</v>
          </cell>
          <cell r="E321" t="str">
            <v>N</v>
          </cell>
          <cell r="I321">
            <v>2.23</v>
          </cell>
          <cell r="J321">
            <v>108.77</v>
          </cell>
          <cell r="K321">
            <v>111</v>
          </cell>
          <cell r="P321">
            <v>8</v>
          </cell>
        </row>
        <row r="322">
          <cell r="B322">
            <v>140</v>
          </cell>
          <cell r="C322">
            <v>24</v>
          </cell>
          <cell r="D322">
            <v>52.37</v>
          </cell>
          <cell r="E322" t="str">
            <v>N</v>
          </cell>
          <cell r="I322">
            <v>2.4300000000000002</v>
          </cell>
          <cell r="J322">
            <v>126.57</v>
          </cell>
          <cell r="K322">
            <v>129</v>
          </cell>
          <cell r="P322">
            <v>8</v>
          </cell>
        </row>
        <row r="323">
          <cell r="B323">
            <v>160</v>
          </cell>
          <cell r="C323">
            <v>0.5</v>
          </cell>
          <cell r="D323">
            <v>4.78</v>
          </cell>
          <cell r="E323">
            <v>1</v>
          </cell>
          <cell r="I323">
            <v>7.0000000000000007E-2</v>
          </cell>
          <cell r="J323">
            <v>0.08</v>
          </cell>
          <cell r="K323">
            <v>0.15000000000000002</v>
          </cell>
          <cell r="P323">
            <v>2</v>
          </cell>
        </row>
        <row r="324">
          <cell r="B324">
            <v>160</v>
          </cell>
          <cell r="C324">
            <v>0.5</v>
          </cell>
          <cell r="D324">
            <v>4.78</v>
          </cell>
          <cell r="E324">
            <v>1</v>
          </cell>
          <cell r="I324">
            <v>7.0000000000000007E-2</v>
          </cell>
          <cell r="J324">
            <v>0.08</v>
          </cell>
          <cell r="K324">
            <v>0.15000000000000002</v>
          </cell>
          <cell r="P324">
            <v>2</v>
          </cell>
        </row>
        <row r="325">
          <cell r="B325">
            <v>160</v>
          </cell>
          <cell r="C325">
            <v>0.5</v>
          </cell>
          <cell r="D325">
            <v>4.78</v>
          </cell>
          <cell r="E325">
            <v>1</v>
          </cell>
          <cell r="I325">
            <v>7.0000000000000007E-2</v>
          </cell>
          <cell r="J325">
            <v>0.08</v>
          </cell>
          <cell r="K325">
            <v>0.15000000000000002</v>
          </cell>
          <cell r="P325">
            <v>2</v>
          </cell>
        </row>
        <row r="326">
          <cell r="B326">
            <v>160</v>
          </cell>
          <cell r="C326">
            <v>0.75</v>
          </cell>
          <cell r="D326">
            <v>5.56</v>
          </cell>
          <cell r="E326">
            <v>1</v>
          </cell>
          <cell r="I326">
            <v>0.08</v>
          </cell>
          <cell r="J326">
            <v>7.0000000000000007E-2</v>
          </cell>
          <cell r="K326">
            <v>0.15000000000000002</v>
          </cell>
          <cell r="P326">
            <v>2</v>
          </cell>
        </row>
        <row r="327">
          <cell r="B327">
            <v>160</v>
          </cell>
          <cell r="C327">
            <v>0.75</v>
          </cell>
          <cell r="D327">
            <v>5.56</v>
          </cell>
          <cell r="E327">
            <v>1</v>
          </cell>
          <cell r="I327">
            <v>0.08</v>
          </cell>
          <cell r="J327">
            <v>7.0000000000000007E-2</v>
          </cell>
          <cell r="K327">
            <v>0.15000000000000002</v>
          </cell>
          <cell r="P327">
            <v>2</v>
          </cell>
        </row>
        <row r="328">
          <cell r="B328">
            <v>160</v>
          </cell>
          <cell r="C328">
            <v>0.75</v>
          </cell>
          <cell r="D328">
            <v>5.56</v>
          </cell>
          <cell r="E328">
            <v>1</v>
          </cell>
          <cell r="I328">
            <v>0.08</v>
          </cell>
          <cell r="J328">
            <v>7.0000000000000007E-2</v>
          </cell>
          <cell r="K328">
            <v>0.15000000000000002</v>
          </cell>
          <cell r="P328">
            <v>2</v>
          </cell>
        </row>
        <row r="329">
          <cell r="B329">
            <v>160</v>
          </cell>
          <cell r="C329">
            <v>1</v>
          </cell>
          <cell r="D329">
            <v>6.35</v>
          </cell>
          <cell r="E329">
            <v>1</v>
          </cell>
          <cell r="I329">
            <v>0.1</v>
          </cell>
          <cell r="J329">
            <v>0.35</v>
          </cell>
          <cell r="K329">
            <v>0.44999999999999996</v>
          </cell>
          <cell r="P329">
            <v>2</v>
          </cell>
        </row>
        <row r="330">
          <cell r="B330">
            <v>160</v>
          </cell>
          <cell r="C330">
            <v>1</v>
          </cell>
          <cell r="D330">
            <v>6.35</v>
          </cell>
          <cell r="E330">
            <v>1</v>
          </cell>
          <cell r="I330">
            <v>0.1</v>
          </cell>
          <cell r="J330">
            <v>0.35</v>
          </cell>
          <cell r="K330">
            <v>0.44999999999999996</v>
          </cell>
          <cell r="P330">
            <v>2</v>
          </cell>
        </row>
        <row r="331">
          <cell r="B331">
            <v>160</v>
          </cell>
          <cell r="C331">
            <v>1</v>
          </cell>
          <cell r="D331">
            <v>6.35</v>
          </cell>
          <cell r="E331">
            <v>1</v>
          </cell>
          <cell r="I331">
            <v>0.1</v>
          </cell>
          <cell r="J331">
            <v>0.35</v>
          </cell>
          <cell r="K331">
            <v>0.44999999999999996</v>
          </cell>
          <cell r="P331">
            <v>2</v>
          </cell>
        </row>
        <row r="332">
          <cell r="B332">
            <v>160</v>
          </cell>
          <cell r="C332">
            <v>1.25</v>
          </cell>
          <cell r="D332">
            <v>6.35</v>
          </cell>
          <cell r="E332">
            <v>1</v>
          </cell>
          <cell r="I332">
            <v>0.13</v>
          </cell>
          <cell r="J332">
            <v>0.32</v>
          </cell>
          <cell r="K332">
            <v>0.45</v>
          </cell>
          <cell r="P332">
            <v>2</v>
          </cell>
        </row>
        <row r="333">
          <cell r="B333">
            <v>160</v>
          </cell>
          <cell r="C333">
            <v>1.25</v>
          </cell>
          <cell r="D333">
            <v>6.35</v>
          </cell>
          <cell r="E333">
            <v>1</v>
          </cell>
          <cell r="I333">
            <v>0.13</v>
          </cell>
          <cell r="J333">
            <v>0.32</v>
          </cell>
          <cell r="K333">
            <v>0.45</v>
          </cell>
          <cell r="P333">
            <v>2</v>
          </cell>
        </row>
        <row r="334">
          <cell r="B334">
            <v>160</v>
          </cell>
          <cell r="C334">
            <v>1.25</v>
          </cell>
          <cell r="D334">
            <v>6.35</v>
          </cell>
          <cell r="E334">
            <v>1</v>
          </cell>
          <cell r="I334">
            <v>0.13</v>
          </cell>
          <cell r="J334">
            <v>0.32</v>
          </cell>
          <cell r="K334">
            <v>0.45</v>
          </cell>
          <cell r="P334">
            <v>2</v>
          </cell>
        </row>
        <row r="335">
          <cell r="B335">
            <v>160</v>
          </cell>
          <cell r="C335">
            <v>1.5</v>
          </cell>
          <cell r="D335">
            <v>7.14</v>
          </cell>
          <cell r="E335">
            <v>1</v>
          </cell>
          <cell r="I335">
            <v>0.15</v>
          </cell>
          <cell r="J335">
            <v>0.45</v>
          </cell>
          <cell r="K335">
            <v>0.6</v>
          </cell>
          <cell r="P335">
            <v>2</v>
          </cell>
        </row>
        <row r="336">
          <cell r="B336">
            <v>160</v>
          </cell>
          <cell r="C336">
            <v>1.5</v>
          </cell>
          <cell r="D336">
            <v>7.14</v>
          </cell>
          <cell r="E336">
            <v>1</v>
          </cell>
          <cell r="I336">
            <v>0.15</v>
          </cell>
          <cell r="J336">
            <v>0.45</v>
          </cell>
          <cell r="K336">
            <v>0.6</v>
          </cell>
          <cell r="P336">
            <v>2</v>
          </cell>
        </row>
        <row r="337">
          <cell r="B337">
            <v>160</v>
          </cell>
          <cell r="C337">
            <v>1.5</v>
          </cell>
          <cell r="D337">
            <v>7.14</v>
          </cell>
          <cell r="E337">
            <v>1</v>
          </cell>
          <cell r="I337">
            <v>0.15</v>
          </cell>
          <cell r="J337">
            <v>0.45</v>
          </cell>
          <cell r="K337">
            <v>0.6</v>
          </cell>
          <cell r="P337">
            <v>2</v>
          </cell>
        </row>
        <row r="338">
          <cell r="B338">
            <v>160</v>
          </cell>
          <cell r="C338">
            <v>2</v>
          </cell>
          <cell r="D338">
            <v>8.74</v>
          </cell>
          <cell r="E338">
            <v>1</v>
          </cell>
          <cell r="I338">
            <v>0.2</v>
          </cell>
          <cell r="J338">
            <v>0.7</v>
          </cell>
          <cell r="K338">
            <v>0.89999999999999991</v>
          </cell>
          <cell r="P338">
            <v>4</v>
          </cell>
        </row>
        <row r="339">
          <cell r="B339">
            <v>160</v>
          </cell>
          <cell r="C339">
            <v>2</v>
          </cell>
          <cell r="D339">
            <v>8.74</v>
          </cell>
          <cell r="E339">
            <v>1</v>
          </cell>
          <cell r="I339">
            <v>0.2</v>
          </cell>
          <cell r="J339">
            <v>0.7</v>
          </cell>
          <cell r="K339">
            <v>0.89999999999999991</v>
          </cell>
          <cell r="P339">
            <v>4</v>
          </cell>
        </row>
        <row r="340">
          <cell r="B340">
            <v>160</v>
          </cell>
          <cell r="C340">
            <v>2</v>
          </cell>
          <cell r="D340">
            <v>8.74</v>
          </cell>
          <cell r="E340">
            <v>1</v>
          </cell>
          <cell r="I340">
            <v>0.2</v>
          </cell>
          <cell r="J340">
            <v>0.7</v>
          </cell>
          <cell r="K340">
            <v>0.89999999999999991</v>
          </cell>
          <cell r="P340">
            <v>4</v>
          </cell>
        </row>
        <row r="341">
          <cell r="B341">
            <v>160</v>
          </cell>
          <cell r="C341">
            <v>2.5</v>
          </cell>
          <cell r="D341">
            <v>9.5299999999999994</v>
          </cell>
          <cell r="E341">
            <v>1</v>
          </cell>
          <cell r="I341">
            <v>0.25</v>
          </cell>
          <cell r="J341">
            <v>0.8</v>
          </cell>
          <cell r="K341">
            <v>1.05</v>
          </cell>
          <cell r="P341">
            <v>4</v>
          </cell>
        </row>
        <row r="342">
          <cell r="B342">
            <v>160</v>
          </cell>
          <cell r="C342">
            <v>3</v>
          </cell>
          <cell r="D342">
            <v>11.13</v>
          </cell>
          <cell r="E342">
            <v>1.25</v>
          </cell>
          <cell r="I342">
            <v>0.3</v>
          </cell>
          <cell r="J342">
            <v>1.5</v>
          </cell>
          <cell r="K342">
            <v>1.8</v>
          </cell>
          <cell r="P342">
            <v>4</v>
          </cell>
        </row>
        <row r="343">
          <cell r="B343">
            <v>160</v>
          </cell>
          <cell r="C343">
            <v>4</v>
          </cell>
          <cell r="D343">
            <v>13.49</v>
          </cell>
          <cell r="E343">
            <v>1.25</v>
          </cell>
          <cell r="I343">
            <v>0.41</v>
          </cell>
          <cell r="J343">
            <v>2.59</v>
          </cell>
          <cell r="K343">
            <v>3</v>
          </cell>
          <cell r="P343">
            <v>4</v>
          </cell>
        </row>
        <row r="344">
          <cell r="B344">
            <v>160</v>
          </cell>
          <cell r="C344">
            <v>5</v>
          </cell>
          <cell r="D344">
            <v>15.88</v>
          </cell>
          <cell r="E344">
            <v>1.5</v>
          </cell>
          <cell r="I344">
            <v>0.51</v>
          </cell>
          <cell r="J344">
            <v>4.29</v>
          </cell>
          <cell r="K344">
            <v>4.8</v>
          </cell>
          <cell r="P344">
            <v>4</v>
          </cell>
        </row>
        <row r="345">
          <cell r="B345">
            <v>160</v>
          </cell>
          <cell r="C345">
            <v>6</v>
          </cell>
          <cell r="D345">
            <v>18.260000000000002</v>
          </cell>
          <cell r="E345">
            <v>1.5</v>
          </cell>
          <cell r="I345">
            <v>0.61</v>
          </cell>
          <cell r="J345">
            <v>7.04</v>
          </cell>
          <cell r="K345">
            <v>7.65</v>
          </cell>
          <cell r="P345">
            <v>4</v>
          </cell>
        </row>
        <row r="346">
          <cell r="B346">
            <v>160</v>
          </cell>
          <cell r="C346">
            <v>8</v>
          </cell>
          <cell r="D346">
            <v>23.01</v>
          </cell>
          <cell r="E346">
            <v>2</v>
          </cell>
          <cell r="I346">
            <v>0.81</v>
          </cell>
          <cell r="J346">
            <v>11.19</v>
          </cell>
          <cell r="K346">
            <v>12</v>
          </cell>
          <cell r="P346">
            <v>4</v>
          </cell>
        </row>
        <row r="347">
          <cell r="B347">
            <v>160</v>
          </cell>
          <cell r="C347">
            <v>10</v>
          </cell>
          <cell r="D347">
            <v>28.58</v>
          </cell>
          <cell r="E347" t="str">
            <v>N</v>
          </cell>
          <cell r="I347">
            <v>1.01</v>
          </cell>
          <cell r="J347">
            <v>21.48</v>
          </cell>
          <cell r="K347">
            <v>22.490000000000002</v>
          </cell>
          <cell r="P347">
            <v>4</v>
          </cell>
        </row>
        <row r="348">
          <cell r="B348">
            <v>160</v>
          </cell>
          <cell r="C348">
            <v>12</v>
          </cell>
          <cell r="D348">
            <v>33.32</v>
          </cell>
          <cell r="E348" t="str">
            <v>N</v>
          </cell>
          <cell r="I348">
            <v>1.22</v>
          </cell>
          <cell r="J348">
            <v>31.78</v>
          </cell>
          <cell r="K348">
            <v>33</v>
          </cell>
          <cell r="P348">
            <v>6</v>
          </cell>
        </row>
        <row r="349">
          <cell r="B349">
            <v>160</v>
          </cell>
          <cell r="C349">
            <v>14</v>
          </cell>
          <cell r="D349">
            <v>35.71</v>
          </cell>
          <cell r="E349" t="str">
            <v>N</v>
          </cell>
          <cell r="I349">
            <v>1.42</v>
          </cell>
          <cell r="J349">
            <v>39.07</v>
          </cell>
          <cell r="K349">
            <v>40.49</v>
          </cell>
          <cell r="P349">
            <v>6</v>
          </cell>
        </row>
        <row r="350">
          <cell r="B350">
            <v>160</v>
          </cell>
          <cell r="C350">
            <v>16</v>
          </cell>
          <cell r="D350">
            <v>40.49</v>
          </cell>
          <cell r="E350" t="str">
            <v>N</v>
          </cell>
          <cell r="I350">
            <v>1.62</v>
          </cell>
          <cell r="J350">
            <v>53.88</v>
          </cell>
          <cell r="K350">
            <v>55.5</v>
          </cell>
          <cell r="P350">
            <v>6</v>
          </cell>
        </row>
        <row r="351">
          <cell r="B351">
            <v>160</v>
          </cell>
          <cell r="C351">
            <v>18</v>
          </cell>
          <cell r="D351">
            <v>45.24</v>
          </cell>
          <cell r="E351" t="str">
            <v>N</v>
          </cell>
          <cell r="I351">
            <v>1.82</v>
          </cell>
          <cell r="J351">
            <v>71.680000000000007</v>
          </cell>
          <cell r="K351">
            <v>73.5</v>
          </cell>
          <cell r="P351">
            <v>6</v>
          </cell>
        </row>
        <row r="352">
          <cell r="B352">
            <v>160</v>
          </cell>
          <cell r="C352">
            <v>20</v>
          </cell>
          <cell r="D352">
            <v>50.01</v>
          </cell>
          <cell r="E352" t="str">
            <v>N</v>
          </cell>
          <cell r="I352">
            <v>2.0299999999999998</v>
          </cell>
          <cell r="J352">
            <v>93.97</v>
          </cell>
          <cell r="K352">
            <v>96</v>
          </cell>
          <cell r="P352">
            <v>7</v>
          </cell>
        </row>
        <row r="353">
          <cell r="B353">
            <v>160</v>
          </cell>
          <cell r="C353">
            <v>22</v>
          </cell>
          <cell r="D353">
            <v>53.98</v>
          </cell>
          <cell r="E353" t="str">
            <v>N</v>
          </cell>
          <cell r="I353">
            <v>2.23</v>
          </cell>
          <cell r="J353">
            <v>132.77000000000001</v>
          </cell>
          <cell r="K353">
            <v>135</v>
          </cell>
          <cell r="P353">
            <v>8</v>
          </cell>
        </row>
        <row r="354">
          <cell r="B354">
            <v>160</v>
          </cell>
          <cell r="C354">
            <v>24</v>
          </cell>
          <cell r="D354">
            <v>59.54</v>
          </cell>
          <cell r="E354" t="str">
            <v>N</v>
          </cell>
          <cell r="I354">
            <v>2.4300000000000002</v>
          </cell>
          <cell r="J354">
            <v>162.56</v>
          </cell>
          <cell r="K354">
            <v>164.99</v>
          </cell>
          <cell r="P354">
            <v>8</v>
          </cell>
        </row>
        <row r="355">
          <cell r="B355" t="str">
            <v>STD</v>
          </cell>
          <cell r="C355">
            <v>0.125</v>
          </cell>
          <cell r="D355">
            <v>1.73</v>
          </cell>
          <cell r="E355">
            <v>1</v>
          </cell>
          <cell r="I355">
            <v>7.0000000000000007E-2</v>
          </cell>
          <cell r="K355">
            <v>7.0000000000000007E-2</v>
          </cell>
          <cell r="P355">
            <v>2</v>
          </cell>
        </row>
        <row r="356">
          <cell r="B356" t="str">
            <v>STD</v>
          </cell>
          <cell r="C356">
            <v>0.125</v>
          </cell>
          <cell r="D356">
            <v>1.73</v>
          </cell>
          <cell r="E356">
            <v>1</v>
          </cell>
          <cell r="I356">
            <v>7.0000000000000007E-2</v>
          </cell>
          <cell r="K356">
            <v>7.0000000000000007E-2</v>
          </cell>
          <cell r="P356">
            <v>2</v>
          </cell>
        </row>
        <row r="357">
          <cell r="B357" t="str">
            <v>STD</v>
          </cell>
          <cell r="C357">
            <v>0.125</v>
          </cell>
          <cell r="D357">
            <v>1.73</v>
          </cell>
          <cell r="E357">
            <v>1</v>
          </cell>
          <cell r="I357">
            <v>7.0000000000000007E-2</v>
          </cell>
          <cell r="K357">
            <v>7.0000000000000007E-2</v>
          </cell>
          <cell r="P357">
            <v>2</v>
          </cell>
        </row>
        <row r="358">
          <cell r="B358" t="str">
            <v>STD</v>
          </cell>
          <cell r="C358">
            <v>0.25</v>
          </cell>
          <cell r="D358">
            <v>2.2400000000000002</v>
          </cell>
          <cell r="E358">
            <v>1</v>
          </cell>
          <cell r="I358">
            <v>7.0000000000000007E-2</v>
          </cell>
          <cell r="K358">
            <v>7.0000000000000007E-2</v>
          </cell>
          <cell r="P358">
            <v>2</v>
          </cell>
        </row>
        <row r="359">
          <cell r="B359" t="str">
            <v>STD</v>
          </cell>
          <cell r="C359">
            <v>0.25</v>
          </cell>
          <cell r="D359">
            <v>2.2400000000000002</v>
          </cell>
          <cell r="E359">
            <v>1</v>
          </cell>
          <cell r="I359">
            <v>7.0000000000000007E-2</v>
          </cell>
          <cell r="K359">
            <v>7.0000000000000007E-2</v>
          </cell>
          <cell r="P359">
            <v>2</v>
          </cell>
        </row>
        <row r="360">
          <cell r="B360" t="str">
            <v>STD</v>
          </cell>
          <cell r="C360">
            <v>0.25</v>
          </cell>
          <cell r="D360">
            <v>2.2400000000000002</v>
          </cell>
          <cell r="E360">
            <v>1</v>
          </cell>
          <cell r="I360">
            <v>7.0000000000000007E-2</v>
          </cell>
          <cell r="K360">
            <v>7.0000000000000007E-2</v>
          </cell>
          <cell r="P360">
            <v>2</v>
          </cell>
        </row>
        <row r="361">
          <cell r="B361" t="str">
            <v>STD</v>
          </cell>
          <cell r="C361">
            <v>0.375</v>
          </cell>
          <cell r="D361">
            <v>2.31</v>
          </cell>
          <cell r="E361">
            <v>1</v>
          </cell>
          <cell r="I361">
            <v>7.0000000000000007E-2</v>
          </cell>
          <cell r="J361">
            <v>0</v>
          </cell>
          <cell r="K361">
            <v>7.0000000000000007E-2</v>
          </cell>
          <cell r="P361">
            <v>2</v>
          </cell>
        </row>
        <row r="362">
          <cell r="B362" t="str">
            <v>STD</v>
          </cell>
          <cell r="C362">
            <v>0.375</v>
          </cell>
          <cell r="D362">
            <v>2.31</v>
          </cell>
          <cell r="E362">
            <v>1</v>
          </cell>
          <cell r="I362">
            <v>7.0000000000000007E-2</v>
          </cell>
          <cell r="J362">
            <v>0</v>
          </cell>
          <cell r="K362">
            <v>7.0000000000000007E-2</v>
          </cell>
          <cell r="P362">
            <v>2</v>
          </cell>
        </row>
        <row r="363">
          <cell r="B363" t="str">
            <v>STD</v>
          </cell>
          <cell r="C363">
            <v>0.375</v>
          </cell>
          <cell r="D363">
            <v>2.31</v>
          </cell>
          <cell r="E363">
            <v>1</v>
          </cell>
          <cell r="I363">
            <v>7.0000000000000007E-2</v>
          </cell>
          <cell r="J363">
            <v>0</v>
          </cell>
          <cell r="K363">
            <v>7.0000000000000007E-2</v>
          </cell>
          <cell r="P363">
            <v>2</v>
          </cell>
        </row>
        <row r="364">
          <cell r="B364" t="str">
            <v>STD</v>
          </cell>
          <cell r="C364">
            <v>0.5</v>
          </cell>
          <cell r="D364">
            <v>2.77</v>
          </cell>
          <cell r="E364">
            <v>1</v>
          </cell>
          <cell r="I364">
            <v>7.0000000000000007E-2</v>
          </cell>
          <cell r="J364">
            <v>0</v>
          </cell>
          <cell r="K364">
            <v>7.0000000000000007E-2</v>
          </cell>
          <cell r="P364">
            <v>2</v>
          </cell>
        </row>
        <row r="365">
          <cell r="B365" t="str">
            <v>STD</v>
          </cell>
          <cell r="C365">
            <v>0.5</v>
          </cell>
          <cell r="D365">
            <v>2.77</v>
          </cell>
          <cell r="E365">
            <v>1</v>
          </cell>
          <cell r="I365">
            <v>7.0000000000000007E-2</v>
          </cell>
          <cell r="J365">
            <v>0</v>
          </cell>
          <cell r="K365">
            <v>7.0000000000000007E-2</v>
          </cell>
          <cell r="P365">
            <v>2</v>
          </cell>
        </row>
        <row r="366">
          <cell r="B366" t="str">
            <v>STD</v>
          </cell>
          <cell r="C366">
            <v>0.5</v>
          </cell>
          <cell r="D366">
            <v>2.77</v>
          </cell>
          <cell r="E366">
            <v>1</v>
          </cell>
          <cell r="I366">
            <v>7.0000000000000007E-2</v>
          </cell>
          <cell r="J366">
            <v>0</v>
          </cell>
          <cell r="K366">
            <v>7.0000000000000007E-2</v>
          </cell>
          <cell r="P366">
            <v>2</v>
          </cell>
        </row>
        <row r="367">
          <cell r="B367" t="str">
            <v>STD</v>
          </cell>
          <cell r="C367">
            <v>0.75</v>
          </cell>
          <cell r="D367">
            <v>2.87</v>
          </cell>
          <cell r="E367">
            <v>1</v>
          </cell>
          <cell r="I367">
            <v>7.0000000000000007E-2</v>
          </cell>
          <cell r="J367">
            <v>0</v>
          </cell>
          <cell r="K367">
            <v>7.0000000000000007E-2</v>
          </cell>
          <cell r="P367">
            <v>2</v>
          </cell>
        </row>
        <row r="368">
          <cell r="B368" t="str">
            <v>STD</v>
          </cell>
          <cell r="C368">
            <v>0.75</v>
          </cell>
          <cell r="D368">
            <v>2.87</v>
          </cell>
          <cell r="E368">
            <v>1</v>
          </cell>
          <cell r="I368">
            <v>7.0000000000000007E-2</v>
          </cell>
          <cell r="J368">
            <v>0</v>
          </cell>
          <cell r="K368">
            <v>7.0000000000000007E-2</v>
          </cell>
          <cell r="P368">
            <v>2</v>
          </cell>
        </row>
        <row r="369">
          <cell r="B369" t="str">
            <v>STD</v>
          </cell>
          <cell r="C369">
            <v>0.75</v>
          </cell>
          <cell r="D369">
            <v>2.87</v>
          </cell>
          <cell r="E369">
            <v>1</v>
          </cell>
          <cell r="I369">
            <v>7.0000000000000007E-2</v>
          </cell>
          <cell r="J369">
            <v>0</v>
          </cell>
          <cell r="K369">
            <v>7.0000000000000007E-2</v>
          </cell>
          <cell r="P369">
            <v>2</v>
          </cell>
        </row>
        <row r="370">
          <cell r="B370" t="str">
            <v>STD</v>
          </cell>
          <cell r="C370">
            <v>1</v>
          </cell>
          <cell r="D370">
            <v>3.38</v>
          </cell>
          <cell r="E370">
            <v>1</v>
          </cell>
          <cell r="I370">
            <v>0.12</v>
          </cell>
          <cell r="J370">
            <v>0</v>
          </cell>
          <cell r="K370">
            <v>0.12</v>
          </cell>
          <cell r="P370">
            <v>2</v>
          </cell>
        </row>
        <row r="371">
          <cell r="B371" t="str">
            <v>STD</v>
          </cell>
          <cell r="C371">
            <v>1</v>
          </cell>
          <cell r="D371">
            <v>3.38</v>
          </cell>
          <cell r="E371">
            <v>1</v>
          </cell>
          <cell r="I371">
            <v>0.12</v>
          </cell>
          <cell r="J371">
            <v>0</v>
          </cell>
          <cell r="K371">
            <v>0.12</v>
          </cell>
          <cell r="P371">
            <v>2</v>
          </cell>
        </row>
        <row r="372">
          <cell r="B372" t="str">
            <v>STD</v>
          </cell>
          <cell r="C372">
            <v>1</v>
          </cell>
          <cell r="D372">
            <v>3.38</v>
          </cell>
          <cell r="E372">
            <v>1</v>
          </cell>
          <cell r="I372">
            <v>0.12</v>
          </cell>
          <cell r="J372">
            <v>0</v>
          </cell>
          <cell r="K372">
            <v>0.12</v>
          </cell>
          <cell r="P372">
            <v>2</v>
          </cell>
        </row>
        <row r="373">
          <cell r="B373" t="str">
            <v>STD</v>
          </cell>
          <cell r="C373">
            <v>1.25</v>
          </cell>
          <cell r="D373">
            <v>3.56</v>
          </cell>
          <cell r="E373">
            <v>1</v>
          </cell>
          <cell r="I373">
            <v>0.15</v>
          </cell>
          <cell r="K373">
            <v>0.15</v>
          </cell>
          <cell r="P373">
            <v>2</v>
          </cell>
        </row>
        <row r="374">
          <cell r="B374" t="str">
            <v>STD</v>
          </cell>
          <cell r="C374">
            <v>1.25</v>
          </cell>
          <cell r="D374">
            <v>3.56</v>
          </cell>
          <cell r="E374">
            <v>1</v>
          </cell>
          <cell r="I374">
            <v>0.15</v>
          </cell>
          <cell r="K374">
            <v>0.15</v>
          </cell>
          <cell r="P374">
            <v>2</v>
          </cell>
        </row>
        <row r="375">
          <cell r="B375" t="str">
            <v>STD</v>
          </cell>
          <cell r="C375">
            <v>1.25</v>
          </cell>
          <cell r="D375">
            <v>3.56</v>
          </cell>
          <cell r="E375">
            <v>1</v>
          </cell>
          <cell r="I375">
            <v>0.15</v>
          </cell>
          <cell r="K375">
            <v>0.15</v>
          </cell>
          <cell r="P375">
            <v>2</v>
          </cell>
        </row>
        <row r="376">
          <cell r="B376" t="str">
            <v>STD</v>
          </cell>
          <cell r="C376">
            <v>1.5</v>
          </cell>
          <cell r="D376">
            <v>3.68</v>
          </cell>
          <cell r="E376">
            <v>1</v>
          </cell>
          <cell r="I376">
            <v>0.15</v>
          </cell>
          <cell r="J376">
            <v>0</v>
          </cell>
          <cell r="K376">
            <v>0.15</v>
          </cell>
          <cell r="P376">
            <v>2</v>
          </cell>
        </row>
        <row r="377">
          <cell r="B377" t="str">
            <v>STD</v>
          </cell>
          <cell r="C377">
            <v>1.5</v>
          </cell>
          <cell r="D377">
            <v>3.68</v>
          </cell>
          <cell r="E377">
            <v>1</v>
          </cell>
          <cell r="I377">
            <v>0.15</v>
          </cell>
          <cell r="J377">
            <v>0</v>
          </cell>
          <cell r="K377">
            <v>0.15</v>
          </cell>
          <cell r="P377">
            <v>2</v>
          </cell>
        </row>
        <row r="378">
          <cell r="B378" t="str">
            <v>STD</v>
          </cell>
          <cell r="C378">
            <v>1.5</v>
          </cell>
          <cell r="D378">
            <v>3.68</v>
          </cell>
          <cell r="E378">
            <v>1</v>
          </cell>
          <cell r="I378">
            <v>0.15</v>
          </cell>
          <cell r="J378">
            <v>0</v>
          </cell>
          <cell r="K378">
            <v>0.15</v>
          </cell>
          <cell r="P378">
            <v>2</v>
          </cell>
        </row>
        <row r="379">
          <cell r="B379" t="str">
            <v>STD</v>
          </cell>
          <cell r="C379">
            <v>2</v>
          </cell>
          <cell r="D379">
            <v>3.91</v>
          </cell>
          <cell r="E379">
            <v>1</v>
          </cell>
          <cell r="I379">
            <v>0.3</v>
          </cell>
          <cell r="J379">
            <v>0</v>
          </cell>
          <cell r="K379">
            <v>0.3</v>
          </cell>
          <cell r="P379">
            <v>2</v>
          </cell>
        </row>
        <row r="380">
          <cell r="B380" t="str">
            <v>STD</v>
          </cell>
          <cell r="C380">
            <v>2</v>
          </cell>
          <cell r="D380">
            <v>3.91</v>
          </cell>
          <cell r="E380">
            <v>1</v>
          </cell>
          <cell r="I380">
            <v>0.3</v>
          </cell>
          <cell r="J380">
            <v>0</v>
          </cell>
          <cell r="K380">
            <v>0.3</v>
          </cell>
          <cell r="P380">
            <v>2</v>
          </cell>
        </row>
        <row r="381">
          <cell r="B381" t="str">
            <v>STD</v>
          </cell>
          <cell r="C381">
            <v>2</v>
          </cell>
          <cell r="D381">
            <v>3.91</v>
          </cell>
          <cell r="E381">
            <v>1</v>
          </cell>
          <cell r="I381">
            <v>0.3</v>
          </cell>
          <cell r="J381">
            <v>0</v>
          </cell>
          <cell r="K381">
            <v>0.3</v>
          </cell>
          <cell r="P381">
            <v>2</v>
          </cell>
        </row>
        <row r="382">
          <cell r="B382" t="str">
            <v>STD</v>
          </cell>
          <cell r="C382">
            <v>2.5</v>
          </cell>
          <cell r="D382">
            <v>5.16</v>
          </cell>
          <cell r="E382">
            <v>1</v>
          </cell>
          <cell r="I382">
            <v>0.25</v>
          </cell>
          <cell r="J382">
            <v>0.2</v>
          </cell>
          <cell r="K382">
            <v>0.45</v>
          </cell>
          <cell r="P382">
            <v>2</v>
          </cell>
        </row>
        <row r="383">
          <cell r="B383" t="str">
            <v>STD</v>
          </cell>
          <cell r="C383">
            <v>3</v>
          </cell>
          <cell r="D383">
            <v>5.49</v>
          </cell>
          <cell r="E383">
            <v>1</v>
          </cell>
          <cell r="I383">
            <v>0.3</v>
          </cell>
          <cell r="J383">
            <v>0.3</v>
          </cell>
          <cell r="K383">
            <v>0.6</v>
          </cell>
          <cell r="P383">
            <v>2</v>
          </cell>
        </row>
        <row r="384">
          <cell r="B384" t="str">
            <v>STD</v>
          </cell>
          <cell r="C384">
            <v>3.5</v>
          </cell>
          <cell r="D384">
            <v>5.74</v>
          </cell>
          <cell r="E384">
            <v>1</v>
          </cell>
          <cell r="I384">
            <v>0.35</v>
          </cell>
          <cell r="J384">
            <v>0.4</v>
          </cell>
          <cell r="K384">
            <v>0.75</v>
          </cell>
          <cell r="P384">
            <v>3</v>
          </cell>
        </row>
        <row r="385">
          <cell r="B385" t="str">
            <v>STD</v>
          </cell>
          <cell r="C385">
            <v>4</v>
          </cell>
          <cell r="D385">
            <v>6.02</v>
          </cell>
          <cell r="E385">
            <v>1</v>
          </cell>
          <cell r="I385">
            <v>0.41</v>
          </cell>
          <cell r="J385">
            <v>0.49</v>
          </cell>
          <cell r="K385">
            <v>0.89999999999999991</v>
          </cell>
          <cell r="P385">
            <v>3</v>
          </cell>
        </row>
        <row r="386">
          <cell r="B386" t="str">
            <v>STD</v>
          </cell>
          <cell r="C386">
            <v>5</v>
          </cell>
          <cell r="D386">
            <v>6.55</v>
          </cell>
          <cell r="E386">
            <v>1</v>
          </cell>
          <cell r="I386">
            <v>0.51</v>
          </cell>
          <cell r="J386">
            <v>0.54</v>
          </cell>
          <cell r="K386">
            <v>1.05</v>
          </cell>
          <cell r="P386">
            <v>4</v>
          </cell>
        </row>
        <row r="387">
          <cell r="B387" t="str">
            <v>STD</v>
          </cell>
          <cell r="C387">
            <v>6</v>
          </cell>
          <cell r="D387">
            <v>7.11</v>
          </cell>
          <cell r="E387">
            <v>1</v>
          </cell>
          <cell r="I387">
            <v>0.61</v>
          </cell>
          <cell r="J387">
            <v>1.04</v>
          </cell>
          <cell r="K387">
            <v>1.65</v>
          </cell>
          <cell r="P387">
            <v>4</v>
          </cell>
        </row>
        <row r="388">
          <cell r="B388" t="str">
            <v>STD</v>
          </cell>
          <cell r="C388">
            <v>8</v>
          </cell>
          <cell r="D388">
            <v>8.18</v>
          </cell>
          <cell r="E388">
            <v>1</v>
          </cell>
          <cell r="I388">
            <v>0.81</v>
          </cell>
          <cell r="J388">
            <v>1.73</v>
          </cell>
          <cell r="K388">
            <v>2.54</v>
          </cell>
          <cell r="P388">
            <v>4</v>
          </cell>
        </row>
        <row r="389">
          <cell r="B389" t="str">
            <v>STD</v>
          </cell>
          <cell r="C389">
            <v>10</v>
          </cell>
          <cell r="D389">
            <v>9.27</v>
          </cell>
          <cell r="E389">
            <v>1</v>
          </cell>
          <cell r="I389">
            <v>1.01</v>
          </cell>
          <cell r="J389">
            <v>3.04</v>
          </cell>
          <cell r="K389">
            <v>4.05</v>
          </cell>
          <cell r="P389">
            <v>4</v>
          </cell>
        </row>
        <row r="390">
          <cell r="B390" t="str">
            <v>STD</v>
          </cell>
          <cell r="C390">
            <v>12</v>
          </cell>
          <cell r="D390">
            <v>9.5299999999999994</v>
          </cell>
          <cell r="E390">
            <v>1</v>
          </cell>
          <cell r="I390">
            <v>1.22</v>
          </cell>
          <cell r="J390">
            <v>3.28</v>
          </cell>
          <cell r="K390">
            <v>4.5</v>
          </cell>
          <cell r="P390">
            <v>6</v>
          </cell>
        </row>
        <row r="391">
          <cell r="B391" t="str">
            <v>STD</v>
          </cell>
          <cell r="C391">
            <v>14</v>
          </cell>
          <cell r="D391">
            <v>9.5299999999999994</v>
          </cell>
          <cell r="E391">
            <v>1</v>
          </cell>
          <cell r="I391">
            <v>1.42</v>
          </cell>
          <cell r="J391">
            <v>3.97</v>
          </cell>
          <cell r="K391">
            <v>5.3900000000000006</v>
          </cell>
          <cell r="P391">
            <v>6</v>
          </cell>
        </row>
        <row r="392">
          <cell r="B392" t="str">
            <v>STD</v>
          </cell>
          <cell r="C392">
            <v>16</v>
          </cell>
          <cell r="D392">
            <v>9.5299999999999994</v>
          </cell>
          <cell r="E392">
            <v>1</v>
          </cell>
          <cell r="I392">
            <v>1.62</v>
          </cell>
          <cell r="J392">
            <v>4.68</v>
          </cell>
          <cell r="K392">
            <v>6.3</v>
          </cell>
          <cell r="P392">
            <v>6</v>
          </cell>
        </row>
        <row r="393">
          <cell r="B393" t="str">
            <v>STD</v>
          </cell>
          <cell r="C393">
            <v>18</v>
          </cell>
          <cell r="D393">
            <v>9.5299999999999994</v>
          </cell>
          <cell r="E393">
            <v>1</v>
          </cell>
          <cell r="I393">
            <v>1.82</v>
          </cell>
          <cell r="J393">
            <v>5.38</v>
          </cell>
          <cell r="K393">
            <v>7.2</v>
          </cell>
          <cell r="P393">
            <v>6</v>
          </cell>
        </row>
        <row r="394">
          <cell r="B394" t="str">
            <v>STD</v>
          </cell>
          <cell r="C394">
            <v>20</v>
          </cell>
          <cell r="D394">
            <v>9.5299999999999994</v>
          </cell>
          <cell r="E394">
            <v>1</v>
          </cell>
          <cell r="I394">
            <v>2.0299999999999998</v>
          </cell>
          <cell r="J394">
            <v>5.47</v>
          </cell>
          <cell r="K394">
            <v>7.5</v>
          </cell>
          <cell r="P394">
            <v>7</v>
          </cell>
        </row>
        <row r="395">
          <cell r="B395" t="str">
            <v>STD</v>
          </cell>
          <cell r="C395">
            <v>22</v>
          </cell>
          <cell r="D395">
            <v>9.5299999999999994</v>
          </cell>
          <cell r="E395">
            <v>1</v>
          </cell>
          <cell r="I395">
            <v>2.23</v>
          </cell>
          <cell r="J395">
            <v>6.47</v>
          </cell>
          <cell r="K395">
            <v>8.6999999999999993</v>
          </cell>
          <cell r="P395">
            <v>8</v>
          </cell>
        </row>
        <row r="396">
          <cell r="B396" t="str">
            <v>STD</v>
          </cell>
          <cell r="C396">
            <v>24</v>
          </cell>
          <cell r="D396">
            <v>9.5299999999999994</v>
          </cell>
          <cell r="E396">
            <v>1</v>
          </cell>
          <cell r="I396">
            <v>2.4300000000000002</v>
          </cell>
          <cell r="J396">
            <v>6.57</v>
          </cell>
          <cell r="K396">
            <v>9</v>
          </cell>
          <cell r="P396">
            <v>8</v>
          </cell>
        </row>
        <row r="397">
          <cell r="B397" t="str">
            <v>STD</v>
          </cell>
          <cell r="C397">
            <v>26</v>
          </cell>
          <cell r="D397">
            <v>9.5299999999999994</v>
          </cell>
          <cell r="E397">
            <v>1</v>
          </cell>
          <cell r="I397">
            <v>2.64</v>
          </cell>
          <cell r="J397">
            <v>7.7</v>
          </cell>
          <cell r="K397">
            <v>10.34</v>
          </cell>
          <cell r="P397">
            <v>9</v>
          </cell>
        </row>
        <row r="398">
          <cell r="B398" t="str">
            <v>STD</v>
          </cell>
          <cell r="C398">
            <v>28</v>
          </cell>
          <cell r="D398">
            <v>9.5299999999999994</v>
          </cell>
          <cell r="E398">
            <v>1</v>
          </cell>
          <cell r="I398">
            <v>2.84</v>
          </cell>
          <cell r="J398">
            <v>8.25</v>
          </cell>
          <cell r="K398">
            <v>11.09</v>
          </cell>
          <cell r="P398">
            <v>9</v>
          </cell>
        </row>
        <row r="399">
          <cell r="B399" t="str">
            <v>STD</v>
          </cell>
          <cell r="C399">
            <v>30</v>
          </cell>
          <cell r="D399">
            <v>9.5299999999999994</v>
          </cell>
          <cell r="E399">
            <v>1</v>
          </cell>
          <cell r="I399">
            <v>3.04</v>
          </cell>
          <cell r="J399">
            <v>8.9600000000000009</v>
          </cell>
          <cell r="K399">
            <v>12</v>
          </cell>
          <cell r="P399">
            <v>10</v>
          </cell>
        </row>
        <row r="400">
          <cell r="B400" t="str">
            <v>STD</v>
          </cell>
          <cell r="C400">
            <v>32</v>
          </cell>
          <cell r="D400">
            <v>9.5299999999999994</v>
          </cell>
          <cell r="E400">
            <v>1</v>
          </cell>
          <cell r="I400">
            <v>3.24</v>
          </cell>
          <cell r="J400">
            <v>9.51</v>
          </cell>
          <cell r="K400">
            <v>12.75</v>
          </cell>
          <cell r="P400">
            <v>11</v>
          </cell>
        </row>
        <row r="401">
          <cell r="B401" t="str">
            <v>STD</v>
          </cell>
          <cell r="C401">
            <v>34</v>
          </cell>
          <cell r="D401">
            <v>9.5299999999999994</v>
          </cell>
          <cell r="E401">
            <v>1</v>
          </cell>
          <cell r="I401">
            <v>3.45</v>
          </cell>
          <cell r="J401">
            <v>10.050000000000001</v>
          </cell>
          <cell r="K401">
            <v>13.5</v>
          </cell>
          <cell r="P401">
            <v>12</v>
          </cell>
        </row>
        <row r="402">
          <cell r="B402" t="str">
            <v>STD</v>
          </cell>
          <cell r="C402">
            <v>36</v>
          </cell>
          <cell r="D402">
            <v>9.5299999999999994</v>
          </cell>
          <cell r="E402">
            <v>1</v>
          </cell>
          <cell r="I402">
            <v>3.65</v>
          </cell>
          <cell r="J402">
            <v>10.6</v>
          </cell>
          <cell r="K402">
            <v>14.25</v>
          </cell>
          <cell r="P402">
            <v>12</v>
          </cell>
        </row>
        <row r="403">
          <cell r="B403" t="str">
            <v>STD</v>
          </cell>
          <cell r="C403">
            <v>38</v>
          </cell>
          <cell r="D403">
            <v>9.5299999999999994</v>
          </cell>
          <cell r="E403">
            <v>1</v>
          </cell>
          <cell r="I403">
            <v>3.85</v>
          </cell>
          <cell r="J403">
            <v>11.23</v>
          </cell>
          <cell r="K403">
            <v>15.08</v>
          </cell>
          <cell r="P403">
            <v>13</v>
          </cell>
        </row>
        <row r="404">
          <cell r="B404" t="str">
            <v>STD</v>
          </cell>
          <cell r="C404">
            <v>40</v>
          </cell>
          <cell r="D404">
            <v>9.5299999999999994</v>
          </cell>
          <cell r="E404">
            <v>1</v>
          </cell>
          <cell r="I404">
            <v>4.0599999999999996</v>
          </cell>
          <cell r="J404">
            <v>11.66</v>
          </cell>
          <cell r="K404">
            <v>15.719999999999999</v>
          </cell>
          <cell r="P404">
            <v>14</v>
          </cell>
        </row>
        <row r="405">
          <cell r="B405" t="str">
            <v>STD</v>
          </cell>
          <cell r="C405">
            <v>42</v>
          </cell>
          <cell r="D405">
            <v>9.5299999999999994</v>
          </cell>
          <cell r="E405">
            <v>1</v>
          </cell>
          <cell r="I405">
            <v>4.26</v>
          </cell>
          <cell r="J405">
            <v>12.24</v>
          </cell>
          <cell r="K405">
            <v>16.5</v>
          </cell>
          <cell r="P405">
            <v>14</v>
          </cell>
        </row>
        <row r="406">
          <cell r="B406" t="str">
            <v>STD</v>
          </cell>
          <cell r="C406">
            <v>44</v>
          </cell>
          <cell r="D406">
            <v>9.5299999999999994</v>
          </cell>
          <cell r="E406">
            <v>1</v>
          </cell>
          <cell r="I406">
            <v>4.47</v>
          </cell>
          <cell r="J406">
            <v>17.54</v>
          </cell>
          <cell r="K406">
            <v>22.009999999999998</v>
          </cell>
          <cell r="P406">
            <v>15</v>
          </cell>
        </row>
        <row r="407">
          <cell r="B407" t="str">
            <v>STD</v>
          </cell>
          <cell r="C407">
            <v>46</v>
          </cell>
          <cell r="D407">
            <v>9.5299999999999994</v>
          </cell>
          <cell r="E407">
            <v>1</v>
          </cell>
          <cell r="I407">
            <v>4.67</v>
          </cell>
          <cell r="J407">
            <v>18.329999999999998</v>
          </cell>
          <cell r="K407">
            <v>23</v>
          </cell>
          <cell r="P407">
            <v>16</v>
          </cell>
        </row>
        <row r="408">
          <cell r="B408" t="str">
            <v>STD</v>
          </cell>
          <cell r="C408">
            <v>48</v>
          </cell>
          <cell r="D408">
            <v>9.5299999999999994</v>
          </cell>
          <cell r="E408">
            <v>1</v>
          </cell>
          <cell r="I408">
            <v>4.87</v>
          </cell>
          <cell r="J408">
            <v>19.13</v>
          </cell>
          <cell r="K408">
            <v>24</v>
          </cell>
          <cell r="P408">
            <v>16</v>
          </cell>
        </row>
        <row r="409">
          <cell r="B409" t="str">
            <v xml:space="preserve">XS </v>
          </cell>
          <cell r="C409">
            <v>0.125</v>
          </cell>
          <cell r="D409">
            <v>2.41</v>
          </cell>
          <cell r="E409">
            <v>1</v>
          </cell>
          <cell r="I409">
            <v>7.0000000000000007E-2</v>
          </cell>
          <cell r="K409">
            <v>7.0000000000000007E-2</v>
          </cell>
          <cell r="P409">
            <v>2</v>
          </cell>
        </row>
        <row r="410">
          <cell r="B410" t="str">
            <v xml:space="preserve">XS </v>
          </cell>
          <cell r="C410">
            <v>0.125</v>
          </cell>
          <cell r="D410">
            <v>2.41</v>
          </cell>
          <cell r="E410">
            <v>1</v>
          </cell>
          <cell r="I410">
            <v>7.0000000000000007E-2</v>
          </cell>
          <cell r="K410">
            <v>7.0000000000000007E-2</v>
          </cell>
          <cell r="P410">
            <v>2</v>
          </cell>
        </row>
        <row r="411">
          <cell r="B411" t="str">
            <v xml:space="preserve">XS </v>
          </cell>
          <cell r="C411">
            <v>0.125</v>
          </cell>
          <cell r="D411">
            <v>2.41</v>
          </cell>
          <cell r="E411">
            <v>1</v>
          </cell>
          <cell r="I411">
            <v>7.0000000000000007E-2</v>
          </cell>
          <cell r="K411">
            <v>7.0000000000000007E-2</v>
          </cell>
          <cell r="P411">
            <v>2</v>
          </cell>
        </row>
        <row r="412">
          <cell r="B412" t="str">
            <v xml:space="preserve">XS </v>
          </cell>
          <cell r="C412">
            <v>0.25</v>
          </cell>
          <cell r="D412">
            <v>3.02</v>
          </cell>
          <cell r="E412">
            <v>1</v>
          </cell>
          <cell r="I412">
            <v>7.0000000000000007E-2</v>
          </cell>
          <cell r="K412">
            <v>7.0000000000000007E-2</v>
          </cell>
          <cell r="P412">
            <v>2</v>
          </cell>
        </row>
        <row r="413">
          <cell r="B413" t="str">
            <v xml:space="preserve">XS </v>
          </cell>
          <cell r="C413">
            <v>0.25</v>
          </cell>
          <cell r="D413">
            <v>3.02</v>
          </cell>
          <cell r="E413">
            <v>1</v>
          </cell>
          <cell r="I413">
            <v>7.0000000000000007E-2</v>
          </cell>
          <cell r="K413">
            <v>7.0000000000000007E-2</v>
          </cell>
          <cell r="P413">
            <v>2</v>
          </cell>
        </row>
        <row r="414">
          <cell r="B414" t="str">
            <v xml:space="preserve">XS </v>
          </cell>
          <cell r="C414">
            <v>0.25</v>
          </cell>
          <cell r="D414">
            <v>3.02</v>
          </cell>
          <cell r="E414">
            <v>1</v>
          </cell>
          <cell r="I414">
            <v>7.0000000000000007E-2</v>
          </cell>
          <cell r="K414">
            <v>7.0000000000000007E-2</v>
          </cell>
          <cell r="P414">
            <v>2</v>
          </cell>
        </row>
        <row r="415">
          <cell r="B415" t="str">
            <v xml:space="preserve">XS </v>
          </cell>
          <cell r="C415">
            <v>0.375</v>
          </cell>
          <cell r="D415">
            <v>3.2</v>
          </cell>
          <cell r="E415">
            <v>1</v>
          </cell>
          <cell r="I415">
            <v>7.0000000000000007E-2</v>
          </cell>
          <cell r="J415">
            <v>0</v>
          </cell>
          <cell r="K415">
            <v>7.0000000000000007E-2</v>
          </cell>
          <cell r="P415">
            <v>2</v>
          </cell>
        </row>
        <row r="416">
          <cell r="B416" t="str">
            <v xml:space="preserve">XS </v>
          </cell>
          <cell r="C416">
            <v>0.375</v>
          </cell>
          <cell r="D416">
            <v>3.2</v>
          </cell>
          <cell r="E416">
            <v>1</v>
          </cell>
          <cell r="I416">
            <v>7.0000000000000007E-2</v>
          </cell>
          <cell r="J416">
            <v>0</v>
          </cell>
          <cell r="K416">
            <v>7.0000000000000007E-2</v>
          </cell>
          <cell r="P416">
            <v>2</v>
          </cell>
        </row>
        <row r="417">
          <cell r="B417" t="str">
            <v xml:space="preserve">XS </v>
          </cell>
          <cell r="C417">
            <v>0.375</v>
          </cell>
          <cell r="D417">
            <v>3.2</v>
          </cell>
          <cell r="E417">
            <v>1</v>
          </cell>
          <cell r="I417">
            <v>7.0000000000000007E-2</v>
          </cell>
          <cell r="J417">
            <v>0</v>
          </cell>
          <cell r="K417">
            <v>7.0000000000000007E-2</v>
          </cell>
          <cell r="P417">
            <v>2</v>
          </cell>
        </row>
        <row r="418">
          <cell r="B418" t="str">
            <v xml:space="preserve">XS </v>
          </cell>
          <cell r="C418">
            <v>0.5</v>
          </cell>
          <cell r="D418">
            <v>3.73</v>
          </cell>
          <cell r="E418">
            <v>1</v>
          </cell>
          <cell r="I418">
            <v>7.0000000000000007E-2</v>
          </cell>
          <cell r="J418">
            <v>0</v>
          </cell>
          <cell r="K418">
            <v>7.0000000000000007E-2</v>
          </cell>
          <cell r="P418">
            <v>2</v>
          </cell>
        </row>
        <row r="419">
          <cell r="B419" t="str">
            <v xml:space="preserve">XS </v>
          </cell>
          <cell r="C419">
            <v>0.5</v>
          </cell>
          <cell r="D419">
            <v>3.73</v>
          </cell>
          <cell r="E419">
            <v>1</v>
          </cell>
          <cell r="I419">
            <v>7.0000000000000007E-2</v>
          </cell>
          <cell r="J419">
            <v>0</v>
          </cell>
          <cell r="K419">
            <v>7.0000000000000007E-2</v>
          </cell>
          <cell r="P419">
            <v>2</v>
          </cell>
        </row>
        <row r="420">
          <cell r="B420" t="str">
            <v xml:space="preserve">XS </v>
          </cell>
          <cell r="C420">
            <v>0.5</v>
          </cell>
          <cell r="D420">
            <v>3.73</v>
          </cell>
          <cell r="E420">
            <v>1</v>
          </cell>
          <cell r="I420">
            <v>7.0000000000000007E-2</v>
          </cell>
          <cell r="J420">
            <v>0</v>
          </cell>
          <cell r="K420">
            <v>7.0000000000000007E-2</v>
          </cell>
          <cell r="P420">
            <v>2</v>
          </cell>
        </row>
        <row r="421">
          <cell r="B421" t="str">
            <v xml:space="preserve">XS </v>
          </cell>
          <cell r="C421">
            <v>0.75</v>
          </cell>
          <cell r="D421">
            <v>3.91</v>
          </cell>
          <cell r="E421">
            <v>1</v>
          </cell>
          <cell r="I421">
            <v>7.0000000000000007E-2</v>
          </cell>
          <cell r="J421">
            <v>0</v>
          </cell>
          <cell r="K421">
            <v>7.0000000000000007E-2</v>
          </cell>
          <cell r="P421">
            <v>2</v>
          </cell>
        </row>
        <row r="422">
          <cell r="B422" t="str">
            <v xml:space="preserve">XS </v>
          </cell>
          <cell r="C422">
            <v>0.75</v>
          </cell>
          <cell r="D422">
            <v>3.91</v>
          </cell>
          <cell r="E422">
            <v>1</v>
          </cell>
          <cell r="I422">
            <v>7.0000000000000007E-2</v>
          </cell>
          <cell r="J422">
            <v>0</v>
          </cell>
          <cell r="K422">
            <v>7.0000000000000007E-2</v>
          </cell>
          <cell r="P422">
            <v>2</v>
          </cell>
        </row>
        <row r="423">
          <cell r="B423" t="str">
            <v xml:space="preserve">XS </v>
          </cell>
          <cell r="C423">
            <v>0.75</v>
          </cell>
          <cell r="D423">
            <v>3.91</v>
          </cell>
          <cell r="E423">
            <v>1</v>
          </cell>
          <cell r="I423">
            <v>7.0000000000000007E-2</v>
          </cell>
          <cell r="J423">
            <v>0</v>
          </cell>
          <cell r="K423">
            <v>7.0000000000000007E-2</v>
          </cell>
          <cell r="P423">
            <v>2</v>
          </cell>
        </row>
        <row r="424">
          <cell r="B424" t="str">
            <v xml:space="preserve">XS </v>
          </cell>
          <cell r="C424">
            <v>1</v>
          </cell>
          <cell r="D424">
            <v>4.55</v>
          </cell>
          <cell r="E424">
            <v>1</v>
          </cell>
          <cell r="I424">
            <v>0.15</v>
          </cell>
          <cell r="J424">
            <v>0</v>
          </cell>
          <cell r="K424">
            <v>0.15</v>
          </cell>
          <cell r="P424">
            <v>2</v>
          </cell>
        </row>
        <row r="425">
          <cell r="B425" t="str">
            <v xml:space="preserve">XS </v>
          </cell>
          <cell r="C425">
            <v>1</v>
          </cell>
          <cell r="D425">
            <v>4.55</v>
          </cell>
          <cell r="E425">
            <v>1</v>
          </cell>
          <cell r="I425">
            <v>0.15</v>
          </cell>
          <cell r="J425">
            <v>0</v>
          </cell>
          <cell r="K425">
            <v>0.15</v>
          </cell>
          <cell r="P425">
            <v>2</v>
          </cell>
        </row>
        <row r="426">
          <cell r="B426" t="str">
            <v xml:space="preserve">XS </v>
          </cell>
          <cell r="C426">
            <v>1</v>
          </cell>
          <cell r="D426">
            <v>4.55</v>
          </cell>
          <cell r="E426">
            <v>1</v>
          </cell>
          <cell r="I426">
            <v>0.15</v>
          </cell>
          <cell r="J426">
            <v>0</v>
          </cell>
          <cell r="K426">
            <v>0.15</v>
          </cell>
          <cell r="P426">
            <v>2</v>
          </cell>
        </row>
        <row r="427">
          <cell r="B427" t="str">
            <v xml:space="preserve">XS </v>
          </cell>
          <cell r="C427">
            <v>1.25</v>
          </cell>
          <cell r="D427">
            <v>4.8499999999999996</v>
          </cell>
          <cell r="E427">
            <v>1</v>
          </cell>
          <cell r="I427">
            <v>0.13</v>
          </cell>
          <cell r="J427">
            <v>0.17</v>
          </cell>
          <cell r="K427">
            <v>0.30000000000000004</v>
          </cell>
          <cell r="P427">
            <v>2</v>
          </cell>
        </row>
        <row r="428">
          <cell r="B428" t="str">
            <v xml:space="preserve">XS </v>
          </cell>
          <cell r="C428">
            <v>1.25</v>
          </cell>
          <cell r="D428">
            <v>4.8499999999999996</v>
          </cell>
          <cell r="E428">
            <v>1</v>
          </cell>
          <cell r="I428">
            <v>0.13</v>
          </cell>
          <cell r="J428">
            <v>0.17</v>
          </cell>
          <cell r="K428">
            <v>0.30000000000000004</v>
          </cell>
          <cell r="P428">
            <v>2</v>
          </cell>
        </row>
        <row r="429">
          <cell r="B429" t="str">
            <v xml:space="preserve">XS </v>
          </cell>
          <cell r="C429">
            <v>1.25</v>
          </cell>
          <cell r="D429">
            <v>4.8499999999999996</v>
          </cell>
          <cell r="E429">
            <v>1</v>
          </cell>
          <cell r="I429">
            <v>0.13</v>
          </cell>
          <cell r="J429">
            <v>0.17</v>
          </cell>
          <cell r="K429">
            <v>0.30000000000000004</v>
          </cell>
          <cell r="P429">
            <v>2</v>
          </cell>
        </row>
        <row r="430">
          <cell r="B430" t="str">
            <v xml:space="preserve">XS </v>
          </cell>
          <cell r="C430">
            <v>1.5</v>
          </cell>
          <cell r="D430">
            <v>5.08</v>
          </cell>
          <cell r="E430">
            <v>1</v>
          </cell>
          <cell r="I430">
            <v>0.15</v>
          </cell>
          <cell r="J430">
            <v>0.15</v>
          </cell>
          <cell r="K430">
            <v>0.3</v>
          </cell>
          <cell r="P430">
            <v>2</v>
          </cell>
        </row>
        <row r="431">
          <cell r="B431" t="str">
            <v xml:space="preserve">XS </v>
          </cell>
          <cell r="C431">
            <v>1.5</v>
          </cell>
          <cell r="D431">
            <v>5.08</v>
          </cell>
          <cell r="E431">
            <v>1</v>
          </cell>
          <cell r="I431">
            <v>0.15</v>
          </cell>
          <cell r="J431">
            <v>0.15</v>
          </cell>
          <cell r="K431">
            <v>0.3</v>
          </cell>
          <cell r="P431">
            <v>2</v>
          </cell>
        </row>
        <row r="432">
          <cell r="B432" t="str">
            <v xml:space="preserve">XS </v>
          </cell>
          <cell r="C432">
            <v>1.5</v>
          </cell>
          <cell r="D432">
            <v>5.08</v>
          </cell>
          <cell r="E432">
            <v>1</v>
          </cell>
          <cell r="I432">
            <v>0.15</v>
          </cell>
          <cell r="J432">
            <v>0.15</v>
          </cell>
          <cell r="K432">
            <v>0.3</v>
          </cell>
          <cell r="P432">
            <v>2</v>
          </cell>
        </row>
        <row r="433">
          <cell r="B433" t="str">
            <v xml:space="preserve">XS </v>
          </cell>
          <cell r="C433">
            <v>2</v>
          </cell>
          <cell r="D433">
            <v>5.54</v>
          </cell>
          <cell r="E433">
            <v>1</v>
          </cell>
          <cell r="I433">
            <v>0.2</v>
          </cell>
          <cell r="J433">
            <v>0.25</v>
          </cell>
          <cell r="K433">
            <v>0.45</v>
          </cell>
          <cell r="P433">
            <v>2</v>
          </cell>
        </row>
        <row r="434">
          <cell r="B434" t="str">
            <v xml:space="preserve">XS </v>
          </cell>
          <cell r="C434">
            <v>2</v>
          </cell>
          <cell r="D434">
            <v>5.54</v>
          </cell>
          <cell r="E434">
            <v>1</v>
          </cell>
          <cell r="I434">
            <v>0.2</v>
          </cell>
          <cell r="J434">
            <v>0.25</v>
          </cell>
          <cell r="K434">
            <v>0.45</v>
          </cell>
          <cell r="P434">
            <v>2</v>
          </cell>
        </row>
        <row r="435">
          <cell r="B435" t="str">
            <v xml:space="preserve">XS </v>
          </cell>
          <cell r="C435">
            <v>2</v>
          </cell>
          <cell r="D435">
            <v>5.54</v>
          </cell>
          <cell r="E435">
            <v>1</v>
          </cell>
          <cell r="I435">
            <v>0.2</v>
          </cell>
          <cell r="J435">
            <v>0.25</v>
          </cell>
          <cell r="K435">
            <v>0.45</v>
          </cell>
          <cell r="P435">
            <v>2</v>
          </cell>
        </row>
        <row r="436">
          <cell r="B436" t="str">
            <v xml:space="preserve">XS </v>
          </cell>
          <cell r="C436">
            <v>2.5</v>
          </cell>
          <cell r="D436">
            <v>7.01</v>
          </cell>
          <cell r="E436">
            <v>1</v>
          </cell>
          <cell r="I436">
            <v>0.25</v>
          </cell>
          <cell r="J436">
            <v>0.5</v>
          </cell>
          <cell r="K436">
            <v>0.75</v>
          </cell>
          <cell r="P436">
            <v>2</v>
          </cell>
        </row>
        <row r="437">
          <cell r="B437" t="str">
            <v xml:space="preserve">XS </v>
          </cell>
          <cell r="C437">
            <v>3</v>
          </cell>
          <cell r="D437">
            <v>7.62</v>
          </cell>
          <cell r="E437">
            <v>1</v>
          </cell>
          <cell r="I437">
            <v>0.3</v>
          </cell>
          <cell r="J437">
            <v>0.6</v>
          </cell>
          <cell r="K437">
            <v>0.89999999999999991</v>
          </cell>
          <cell r="P437">
            <v>2</v>
          </cell>
        </row>
        <row r="438">
          <cell r="B438" t="str">
            <v xml:space="preserve">XS </v>
          </cell>
          <cell r="C438">
            <v>3.5</v>
          </cell>
          <cell r="D438">
            <v>8.08</v>
          </cell>
          <cell r="E438">
            <v>1</v>
          </cell>
          <cell r="I438">
            <v>0.35</v>
          </cell>
          <cell r="J438">
            <v>0.85</v>
          </cell>
          <cell r="K438">
            <v>1.2</v>
          </cell>
          <cell r="P438">
            <v>3</v>
          </cell>
        </row>
        <row r="439">
          <cell r="B439" t="str">
            <v xml:space="preserve">XS </v>
          </cell>
          <cell r="C439">
            <v>4</v>
          </cell>
          <cell r="D439">
            <v>8.56</v>
          </cell>
          <cell r="E439">
            <v>1</v>
          </cell>
          <cell r="I439">
            <v>0.41</v>
          </cell>
          <cell r="J439">
            <v>0.93</v>
          </cell>
          <cell r="K439">
            <v>1.34</v>
          </cell>
          <cell r="P439">
            <v>3</v>
          </cell>
        </row>
        <row r="440">
          <cell r="B440" t="str">
            <v xml:space="preserve">XS </v>
          </cell>
          <cell r="C440">
            <v>5</v>
          </cell>
          <cell r="D440">
            <v>9.5299999999999994</v>
          </cell>
          <cell r="E440">
            <v>1</v>
          </cell>
          <cell r="I440">
            <v>0.51</v>
          </cell>
          <cell r="J440">
            <v>1.59</v>
          </cell>
          <cell r="K440">
            <v>2.1</v>
          </cell>
          <cell r="P440">
            <v>4</v>
          </cell>
        </row>
        <row r="441">
          <cell r="B441" t="str">
            <v xml:space="preserve">XS </v>
          </cell>
          <cell r="C441">
            <v>6</v>
          </cell>
          <cell r="D441">
            <v>10.97</v>
          </cell>
          <cell r="E441">
            <v>1.25</v>
          </cell>
          <cell r="I441">
            <v>0.61</v>
          </cell>
          <cell r="J441">
            <v>2.69</v>
          </cell>
          <cell r="K441">
            <v>3.3</v>
          </cell>
          <cell r="P441">
            <v>4</v>
          </cell>
        </row>
        <row r="442">
          <cell r="B442" t="str">
            <v xml:space="preserve">XS </v>
          </cell>
          <cell r="C442">
            <v>8</v>
          </cell>
          <cell r="D442">
            <v>12.7</v>
          </cell>
          <cell r="E442">
            <v>1.25</v>
          </cell>
          <cell r="I442">
            <v>0.81</v>
          </cell>
          <cell r="J442">
            <v>4.58</v>
          </cell>
          <cell r="K442">
            <v>5.3900000000000006</v>
          </cell>
          <cell r="P442">
            <v>4</v>
          </cell>
        </row>
        <row r="443">
          <cell r="B443" t="str">
            <v xml:space="preserve">XS </v>
          </cell>
          <cell r="C443">
            <v>10</v>
          </cell>
          <cell r="D443">
            <v>12.7</v>
          </cell>
          <cell r="E443">
            <v>1.25</v>
          </cell>
          <cell r="I443">
            <v>1.01</v>
          </cell>
          <cell r="J443">
            <v>5.74</v>
          </cell>
          <cell r="K443">
            <v>6.75</v>
          </cell>
          <cell r="P443">
            <v>4</v>
          </cell>
        </row>
        <row r="444">
          <cell r="B444" t="str">
            <v xml:space="preserve">XS </v>
          </cell>
          <cell r="C444">
            <v>12</v>
          </cell>
          <cell r="D444">
            <v>12.7</v>
          </cell>
          <cell r="E444">
            <v>1.25</v>
          </cell>
          <cell r="I444">
            <v>1.22</v>
          </cell>
          <cell r="J444">
            <v>6.73</v>
          </cell>
          <cell r="K444">
            <v>7.95</v>
          </cell>
          <cell r="P444">
            <v>6</v>
          </cell>
        </row>
        <row r="445">
          <cell r="B445" t="str">
            <v xml:space="preserve">XS </v>
          </cell>
          <cell r="C445">
            <v>14</v>
          </cell>
          <cell r="D445">
            <v>12.7</v>
          </cell>
          <cell r="E445">
            <v>1.25</v>
          </cell>
          <cell r="I445">
            <v>1.42</v>
          </cell>
          <cell r="J445">
            <v>7.28</v>
          </cell>
          <cell r="K445">
            <v>8.6999999999999993</v>
          </cell>
          <cell r="P445">
            <v>6</v>
          </cell>
        </row>
        <row r="446">
          <cell r="B446" t="str">
            <v xml:space="preserve">XS </v>
          </cell>
          <cell r="C446">
            <v>16</v>
          </cell>
          <cell r="D446">
            <v>12.7</v>
          </cell>
          <cell r="E446">
            <v>1.25</v>
          </cell>
          <cell r="I446">
            <v>1.62</v>
          </cell>
          <cell r="J446">
            <v>8.42</v>
          </cell>
          <cell r="K446">
            <v>10.039999999999999</v>
          </cell>
          <cell r="P446">
            <v>6</v>
          </cell>
        </row>
        <row r="447">
          <cell r="B447" t="str">
            <v xml:space="preserve">XS </v>
          </cell>
          <cell r="C447">
            <v>18</v>
          </cell>
          <cell r="D447">
            <v>12.7</v>
          </cell>
          <cell r="E447">
            <v>1.25</v>
          </cell>
          <cell r="I447">
            <v>1.82</v>
          </cell>
          <cell r="J447">
            <v>9.42</v>
          </cell>
          <cell r="K447">
            <v>11.24</v>
          </cell>
          <cell r="P447">
            <v>6</v>
          </cell>
        </row>
        <row r="448">
          <cell r="B448" t="str">
            <v xml:space="preserve">XS </v>
          </cell>
          <cell r="C448">
            <v>20</v>
          </cell>
          <cell r="D448">
            <v>12.7</v>
          </cell>
          <cell r="E448">
            <v>1.25</v>
          </cell>
          <cell r="I448">
            <v>2.0299999999999998</v>
          </cell>
          <cell r="J448">
            <v>10.42</v>
          </cell>
          <cell r="K448">
            <v>12.45</v>
          </cell>
          <cell r="P448">
            <v>7</v>
          </cell>
        </row>
        <row r="449">
          <cell r="B449" t="str">
            <v xml:space="preserve">XS </v>
          </cell>
          <cell r="C449">
            <v>22</v>
          </cell>
          <cell r="D449">
            <v>12.7</v>
          </cell>
          <cell r="E449">
            <v>1.25</v>
          </cell>
          <cell r="I449">
            <v>2.23</v>
          </cell>
          <cell r="J449">
            <v>11.72</v>
          </cell>
          <cell r="K449">
            <v>13.950000000000001</v>
          </cell>
          <cell r="P449">
            <v>8</v>
          </cell>
        </row>
        <row r="450">
          <cell r="B450" t="str">
            <v xml:space="preserve">XS </v>
          </cell>
          <cell r="C450">
            <v>24</v>
          </cell>
          <cell r="D450">
            <v>12.7</v>
          </cell>
          <cell r="E450">
            <v>1.25</v>
          </cell>
          <cell r="I450">
            <v>2.4300000000000002</v>
          </cell>
          <cell r="J450">
            <v>12.57</v>
          </cell>
          <cell r="K450">
            <v>15</v>
          </cell>
          <cell r="P450">
            <v>8</v>
          </cell>
        </row>
        <row r="451">
          <cell r="B451" t="str">
            <v xml:space="preserve">XS </v>
          </cell>
          <cell r="C451">
            <v>26</v>
          </cell>
          <cell r="D451">
            <v>12.7</v>
          </cell>
          <cell r="E451">
            <v>1.25</v>
          </cell>
          <cell r="I451">
            <v>2.64</v>
          </cell>
          <cell r="J451">
            <v>13.86</v>
          </cell>
          <cell r="K451">
            <v>16.5</v>
          </cell>
          <cell r="P451">
            <v>9</v>
          </cell>
        </row>
        <row r="452">
          <cell r="B452" t="str">
            <v xml:space="preserve">XS </v>
          </cell>
          <cell r="C452">
            <v>28</v>
          </cell>
          <cell r="D452">
            <v>12.7</v>
          </cell>
          <cell r="E452">
            <v>1.25</v>
          </cell>
          <cell r="I452">
            <v>2.84</v>
          </cell>
          <cell r="J452">
            <v>15.16</v>
          </cell>
          <cell r="K452">
            <v>18</v>
          </cell>
          <cell r="P452">
            <v>9</v>
          </cell>
        </row>
        <row r="453">
          <cell r="B453" t="str">
            <v xml:space="preserve">XS </v>
          </cell>
          <cell r="C453">
            <v>30</v>
          </cell>
          <cell r="D453">
            <v>12.7</v>
          </cell>
          <cell r="E453">
            <v>1.25</v>
          </cell>
          <cell r="I453">
            <v>3.04</v>
          </cell>
          <cell r="J453">
            <v>16.45</v>
          </cell>
          <cell r="K453">
            <v>19.489999999999998</v>
          </cell>
          <cell r="P453">
            <v>10</v>
          </cell>
        </row>
        <row r="454">
          <cell r="B454" t="str">
            <v xml:space="preserve">XS </v>
          </cell>
          <cell r="C454">
            <v>32</v>
          </cell>
          <cell r="D454">
            <v>12.7</v>
          </cell>
          <cell r="E454">
            <v>1.25</v>
          </cell>
          <cell r="I454">
            <v>3.24</v>
          </cell>
          <cell r="J454">
            <v>17.75</v>
          </cell>
          <cell r="K454">
            <v>20.990000000000002</v>
          </cell>
          <cell r="P454">
            <v>11</v>
          </cell>
        </row>
        <row r="455">
          <cell r="B455" t="str">
            <v xml:space="preserve">XS </v>
          </cell>
          <cell r="C455">
            <v>34</v>
          </cell>
          <cell r="D455">
            <v>12.7</v>
          </cell>
          <cell r="E455">
            <v>1.25</v>
          </cell>
          <cell r="I455">
            <v>3.45</v>
          </cell>
          <cell r="J455">
            <v>18.54</v>
          </cell>
          <cell r="K455">
            <v>21.99</v>
          </cell>
          <cell r="P455">
            <v>12</v>
          </cell>
        </row>
        <row r="456">
          <cell r="B456" t="str">
            <v xml:space="preserve">XS </v>
          </cell>
          <cell r="C456">
            <v>36</v>
          </cell>
          <cell r="D456">
            <v>12.7</v>
          </cell>
          <cell r="E456">
            <v>1.25</v>
          </cell>
          <cell r="I456">
            <v>3.65</v>
          </cell>
          <cell r="J456">
            <v>18.84</v>
          </cell>
          <cell r="K456">
            <v>22.49</v>
          </cell>
          <cell r="P456">
            <v>12</v>
          </cell>
        </row>
        <row r="457">
          <cell r="B457" t="str">
            <v xml:space="preserve">XS </v>
          </cell>
          <cell r="C457">
            <v>38</v>
          </cell>
          <cell r="D457">
            <v>12.7</v>
          </cell>
          <cell r="E457">
            <v>1.25</v>
          </cell>
          <cell r="I457">
            <v>3.85</v>
          </cell>
          <cell r="J457">
            <v>19.89</v>
          </cell>
          <cell r="K457">
            <v>23.740000000000002</v>
          </cell>
          <cell r="P457">
            <v>13</v>
          </cell>
        </row>
        <row r="458">
          <cell r="B458" t="str">
            <v xml:space="preserve">XS </v>
          </cell>
          <cell r="C458">
            <v>40</v>
          </cell>
          <cell r="D458">
            <v>12.7</v>
          </cell>
          <cell r="E458">
            <v>1.25</v>
          </cell>
          <cell r="I458">
            <v>4.0599999999999996</v>
          </cell>
          <cell r="J458">
            <v>21.66</v>
          </cell>
          <cell r="K458">
            <v>25.72</v>
          </cell>
          <cell r="P458">
            <v>14</v>
          </cell>
        </row>
        <row r="459">
          <cell r="B459" t="str">
            <v xml:space="preserve">XS </v>
          </cell>
          <cell r="C459">
            <v>42</v>
          </cell>
          <cell r="D459">
            <v>12.7</v>
          </cell>
          <cell r="E459">
            <v>1.25</v>
          </cell>
          <cell r="I459">
            <v>4.26</v>
          </cell>
          <cell r="J459">
            <v>22.74</v>
          </cell>
          <cell r="K459">
            <v>27</v>
          </cell>
          <cell r="P459">
            <v>14</v>
          </cell>
        </row>
        <row r="460">
          <cell r="B460" t="str">
            <v xml:space="preserve">XS </v>
          </cell>
          <cell r="C460">
            <v>44</v>
          </cell>
          <cell r="D460">
            <v>12.7</v>
          </cell>
          <cell r="E460">
            <v>1.25</v>
          </cell>
          <cell r="I460">
            <v>4.47</v>
          </cell>
          <cell r="J460">
            <v>27.16</v>
          </cell>
          <cell r="K460">
            <v>31.63</v>
          </cell>
          <cell r="P460">
            <v>15</v>
          </cell>
        </row>
        <row r="461">
          <cell r="B461" t="str">
            <v xml:space="preserve">XS </v>
          </cell>
          <cell r="C461">
            <v>46</v>
          </cell>
          <cell r="D461">
            <v>12.7</v>
          </cell>
          <cell r="E461">
            <v>1.25</v>
          </cell>
          <cell r="I461">
            <v>4.67</v>
          </cell>
          <cell r="J461">
            <v>28.4</v>
          </cell>
          <cell r="K461">
            <v>33.07</v>
          </cell>
          <cell r="P461">
            <v>16</v>
          </cell>
        </row>
        <row r="462">
          <cell r="B462" t="str">
            <v xml:space="preserve">XS </v>
          </cell>
          <cell r="C462">
            <v>48</v>
          </cell>
          <cell r="D462">
            <v>12.7</v>
          </cell>
          <cell r="E462">
            <v>1.25</v>
          </cell>
          <cell r="I462">
            <v>4.87</v>
          </cell>
          <cell r="J462">
            <v>29.63</v>
          </cell>
          <cell r="K462">
            <v>34.5</v>
          </cell>
          <cell r="P462">
            <v>16</v>
          </cell>
        </row>
        <row r="463">
          <cell r="B463" t="str">
            <v>XXS</v>
          </cell>
          <cell r="C463">
            <v>0.5</v>
          </cell>
          <cell r="D463">
            <v>7.47</v>
          </cell>
          <cell r="E463">
            <v>1</v>
          </cell>
          <cell r="I463">
            <v>7.0000000000000007E-2</v>
          </cell>
          <cell r="J463">
            <v>0.23</v>
          </cell>
          <cell r="K463">
            <v>0.30000000000000004</v>
          </cell>
          <cell r="P463">
            <v>2</v>
          </cell>
        </row>
        <row r="464">
          <cell r="B464" t="str">
            <v>XXS</v>
          </cell>
          <cell r="C464">
            <v>0.5</v>
          </cell>
          <cell r="D464">
            <v>7.47</v>
          </cell>
          <cell r="E464">
            <v>1</v>
          </cell>
          <cell r="I464">
            <v>7.0000000000000007E-2</v>
          </cell>
          <cell r="J464">
            <v>0.23</v>
          </cell>
          <cell r="K464">
            <v>0.30000000000000004</v>
          </cell>
          <cell r="P464">
            <v>2</v>
          </cell>
        </row>
        <row r="465">
          <cell r="B465" t="str">
            <v>XXS</v>
          </cell>
          <cell r="C465">
            <v>0.5</v>
          </cell>
          <cell r="D465">
            <v>7.47</v>
          </cell>
          <cell r="E465">
            <v>1</v>
          </cell>
          <cell r="I465">
            <v>7.0000000000000007E-2</v>
          </cell>
          <cell r="J465">
            <v>0.23</v>
          </cell>
          <cell r="K465">
            <v>0.30000000000000004</v>
          </cell>
          <cell r="P465">
            <v>2</v>
          </cell>
        </row>
        <row r="466">
          <cell r="B466" t="str">
            <v>XXS</v>
          </cell>
          <cell r="C466">
            <v>0.75</v>
          </cell>
          <cell r="D466">
            <v>7.82</v>
          </cell>
          <cell r="E466">
            <v>1</v>
          </cell>
          <cell r="I466">
            <v>0.08</v>
          </cell>
          <cell r="J466">
            <v>0.22</v>
          </cell>
          <cell r="K466">
            <v>0.3</v>
          </cell>
          <cell r="P466">
            <v>2</v>
          </cell>
        </row>
        <row r="467">
          <cell r="B467" t="str">
            <v>XXS</v>
          </cell>
          <cell r="C467">
            <v>0.75</v>
          </cell>
          <cell r="D467">
            <v>7.82</v>
          </cell>
          <cell r="E467">
            <v>1</v>
          </cell>
          <cell r="I467">
            <v>0.08</v>
          </cell>
          <cell r="J467">
            <v>0.22</v>
          </cell>
          <cell r="K467">
            <v>0.3</v>
          </cell>
          <cell r="P467">
            <v>2</v>
          </cell>
        </row>
        <row r="468">
          <cell r="B468" t="str">
            <v>XXS</v>
          </cell>
          <cell r="C468">
            <v>0.75</v>
          </cell>
          <cell r="D468">
            <v>7.82</v>
          </cell>
          <cell r="E468">
            <v>1</v>
          </cell>
          <cell r="I468">
            <v>0.08</v>
          </cell>
          <cell r="J468">
            <v>0.22</v>
          </cell>
          <cell r="K468">
            <v>0.3</v>
          </cell>
          <cell r="P468">
            <v>2</v>
          </cell>
        </row>
        <row r="469">
          <cell r="B469" t="str">
            <v>XXS</v>
          </cell>
          <cell r="C469">
            <v>1</v>
          </cell>
          <cell r="D469">
            <v>9.09</v>
          </cell>
          <cell r="E469">
            <v>1</v>
          </cell>
          <cell r="I469">
            <v>0.1</v>
          </cell>
          <cell r="J469">
            <v>0.5</v>
          </cell>
          <cell r="K469">
            <v>0.6</v>
          </cell>
          <cell r="P469">
            <v>2</v>
          </cell>
        </row>
        <row r="470">
          <cell r="B470" t="str">
            <v>XXS</v>
          </cell>
          <cell r="C470">
            <v>1</v>
          </cell>
          <cell r="D470">
            <v>9.09</v>
          </cell>
          <cell r="E470">
            <v>1</v>
          </cell>
          <cell r="I470">
            <v>0.1</v>
          </cell>
          <cell r="J470">
            <v>0.5</v>
          </cell>
          <cell r="K470">
            <v>0.6</v>
          </cell>
          <cell r="P470">
            <v>2</v>
          </cell>
        </row>
        <row r="471">
          <cell r="B471" t="str">
            <v>XXS</v>
          </cell>
          <cell r="C471">
            <v>1</v>
          </cell>
          <cell r="D471">
            <v>9.09</v>
          </cell>
          <cell r="E471">
            <v>1</v>
          </cell>
          <cell r="I471">
            <v>0.1</v>
          </cell>
          <cell r="J471">
            <v>0.5</v>
          </cell>
          <cell r="K471">
            <v>0.6</v>
          </cell>
          <cell r="P471">
            <v>2</v>
          </cell>
        </row>
        <row r="472">
          <cell r="B472" t="str">
            <v>XXS</v>
          </cell>
          <cell r="C472">
            <v>1.25</v>
          </cell>
          <cell r="D472">
            <v>9.6999999999999993</v>
          </cell>
          <cell r="E472">
            <v>1</v>
          </cell>
          <cell r="I472">
            <v>0.13</v>
          </cell>
          <cell r="J472">
            <v>0.67</v>
          </cell>
          <cell r="K472">
            <v>0.8</v>
          </cell>
          <cell r="P472">
            <v>2</v>
          </cell>
        </row>
        <row r="473">
          <cell r="B473" t="str">
            <v>XXS</v>
          </cell>
          <cell r="C473">
            <v>1.25</v>
          </cell>
          <cell r="D473">
            <v>9.6999999999999993</v>
          </cell>
          <cell r="E473">
            <v>1</v>
          </cell>
          <cell r="I473">
            <v>0.13</v>
          </cell>
          <cell r="J473">
            <v>0.67</v>
          </cell>
          <cell r="K473">
            <v>0.8</v>
          </cell>
          <cell r="P473">
            <v>2</v>
          </cell>
        </row>
        <row r="474">
          <cell r="B474" t="str">
            <v>XXS</v>
          </cell>
          <cell r="C474">
            <v>1.25</v>
          </cell>
          <cell r="D474">
            <v>9.6999999999999993</v>
          </cell>
          <cell r="E474">
            <v>1</v>
          </cell>
          <cell r="I474">
            <v>0.13</v>
          </cell>
          <cell r="J474">
            <v>0.67</v>
          </cell>
          <cell r="K474">
            <v>0.8</v>
          </cell>
          <cell r="P474">
            <v>2</v>
          </cell>
        </row>
        <row r="475">
          <cell r="B475" t="str">
            <v>XXS</v>
          </cell>
          <cell r="C475">
            <v>1.5</v>
          </cell>
          <cell r="D475">
            <v>10.15</v>
          </cell>
          <cell r="E475">
            <v>1.25</v>
          </cell>
          <cell r="I475">
            <v>0.15</v>
          </cell>
          <cell r="J475">
            <v>0.75</v>
          </cell>
          <cell r="K475">
            <v>0.9</v>
          </cell>
          <cell r="P475">
            <v>2</v>
          </cell>
        </row>
        <row r="476">
          <cell r="B476" t="str">
            <v>XXS</v>
          </cell>
          <cell r="C476">
            <v>1.5</v>
          </cell>
          <cell r="D476">
            <v>10.15</v>
          </cell>
          <cell r="E476">
            <v>1.25</v>
          </cell>
          <cell r="I476">
            <v>0.15</v>
          </cell>
          <cell r="J476">
            <v>0.75</v>
          </cell>
          <cell r="K476">
            <v>0.9</v>
          </cell>
          <cell r="P476">
            <v>2</v>
          </cell>
        </row>
        <row r="477">
          <cell r="B477" t="str">
            <v>XXS</v>
          </cell>
          <cell r="C477">
            <v>1.5</v>
          </cell>
          <cell r="D477">
            <v>10.15</v>
          </cell>
          <cell r="E477">
            <v>1.25</v>
          </cell>
          <cell r="I477">
            <v>0.15</v>
          </cell>
          <cell r="J477">
            <v>0.75</v>
          </cell>
          <cell r="K477">
            <v>0.9</v>
          </cell>
          <cell r="P477">
            <v>2</v>
          </cell>
        </row>
        <row r="478">
          <cell r="B478" t="str">
            <v>XXS</v>
          </cell>
          <cell r="C478">
            <v>2</v>
          </cell>
          <cell r="D478">
            <v>11.07</v>
          </cell>
          <cell r="E478">
            <v>1.25</v>
          </cell>
          <cell r="I478">
            <v>0.2</v>
          </cell>
          <cell r="J478">
            <v>1</v>
          </cell>
          <cell r="K478">
            <v>1.2</v>
          </cell>
          <cell r="P478">
            <v>4</v>
          </cell>
        </row>
        <row r="479">
          <cell r="B479" t="str">
            <v>XXS</v>
          </cell>
          <cell r="C479">
            <v>2</v>
          </cell>
          <cell r="D479">
            <v>11.07</v>
          </cell>
          <cell r="E479">
            <v>1.25</v>
          </cell>
          <cell r="I479">
            <v>0.2</v>
          </cell>
          <cell r="J479">
            <v>1</v>
          </cell>
          <cell r="K479">
            <v>1.2</v>
          </cell>
          <cell r="P479">
            <v>4</v>
          </cell>
        </row>
        <row r="480">
          <cell r="B480" t="str">
            <v>XXS</v>
          </cell>
          <cell r="C480">
            <v>2</v>
          </cell>
          <cell r="D480">
            <v>11.07</v>
          </cell>
          <cell r="E480">
            <v>1.25</v>
          </cell>
          <cell r="I480">
            <v>0.2</v>
          </cell>
          <cell r="J480">
            <v>1</v>
          </cell>
          <cell r="K480">
            <v>1.2</v>
          </cell>
          <cell r="P480">
            <v>4</v>
          </cell>
        </row>
        <row r="481">
          <cell r="B481" t="str">
            <v>XXS</v>
          </cell>
          <cell r="C481">
            <v>2.5</v>
          </cell>
          <cell r="D481">
            <v>14.02</v>
          </cell>
          <cell r="E481">
            <v>1.25</v>
          </cell>
          <cell r="I481">
            <v>0.25</v>
          </cell>
          <cell r="J481">
            <v>1.7</v>
          </cell>
          <cell r="K481">
            <v>1.95</v>
          </cell>
          <cell r="P481">
            <v>4</v>
          </cell>
        </row>
        <row r="482">
          <cell r="B482" t="str">
            <v>XXS</v>
          </cell>
          <cell r="C482">
            <v>3</v>
          </cell>
          <cell r="D482">
            <v>15.24</v>
          </cell>
          <cell r="E482">
            <v>1.5</v>
          </cell>
          <cell r="I482">
            <v>0.3</v>
          </cell>
          <cell r="J482">
            <v>2.39</v>
          </cell>
          <cell r="K482">
            <v>2.69</v>
          </cell>
          <cell r="P482">
            <v>4</v>
          </cell>
        </row>
        <row r="483">
          <cell r="B483" t="str">
            <v>XXS</v>
          </cell>
          <cell r="C483">
            <v>4</v>
          </cell>
          <cell r="D483">
            <v>17.12</v>
          </cell>
          <cell r="E483">
            <v>1.5</v>
          </cell>
          <cell r="I483">
            <v>0.41</v>
          </cell>
          <cell r="J483">
            <v>4.09</v>
          </cell>
          <cell r="K483">
            <v>4.5</v>
          </cell>
          <cell r="P483">
            <v>4</v>
          </cell>
        </row>
        <row r="484">
          <cell r="B484" t="str">
            <v>XXS</v>
          </cell>
          <cell r="C484">
            <v>5</v>
          </cell>
          <cell r="D484">
            <v>19.05</v>
          </cell>
          <cell r="E484">
            <v>2</v>
          </cell>
          <cell r="I484">
            <v>0.51</v>
          </cell>
          <cell r="J484">
            <v>4.43</v>
          </cell>
          <cell r="K484">
            <v>4.9399999999999995</v>
          </cell>
          <cell r="P484">
            <v>4</v>
          </cell>
        </row>
        <row r="485">
          <cell r="B485" t="str">
            <v>XXS</v>
          </cell>
          <cell r="C485">
            <v>6</v>
          </cell>
          <cell r="D485">
            <v>21.95</v>
          </cell>
          <cell r="E485">
            <v>2</v>
          </cell>
          <cell r="I485">
            <v>0.61</v>
          </cell>
          <cell r="J485">
            <v>8.09</v>
          </cell>
          <cell r="K485">
            <v>8.6999999999999993</v>
          </cell>
          <cell r="P485">
            <v>4</v>
          </cell>
        </row>
        <row r="486">
          <cell r="B486" t="str">
            <v>XXS</v>
          </cell>
          <cell r="C486">
            <v>8</v>
          </cell>
          <cell r="D486">
            <v>22.23</v>
          </cell>
          <cell r="E486">
            <v>2</v>
          </cell>
          <cell r="I486">
            <v>0.81</v>
          </cell>
          <cell r="J486">
            <v>11.49</v>
          </cell>
          <cell r="K486">
            <v>12.3</v>
          </cell>
          <cell r="P486">
            <v>4</v>
          </cell>
        </row>
        <row r="487">
          <cell r="B487" t="str">
            <v>XXS</v>
          </cell>
          <cell r="C487">
            <v>10</v>
          </cell>
          <cell r="D487">
            <v>25.4</v>
          </cell>
          <cell r="E487" t="str">
            <v>N</v>
          </cell>
          <cell r="I487">
            <v>1.01</v>
          </cell>
          <cell r="J487">
            <v>18.489999999999998</v>
          </cell>
          <cell r="K487">
            <v>19.5</v>
          </cell>
          <cell r="P487">
            <v>4</v>
          </cell>
        </row>
        <row r="488">
          <cell r="B488" t="str">
            <v>XXS</v>
          </cell>
          <cell r="C488">
            <v>12</v>
          </cell>
          <cell r="D488">
            <v>25.4</v>
          </cell>
          <cell r="E488" t="str">
            <v>N</v>
          </cell>
          <cell r="I488">
            <v>1.22</v>
          </cell>
          <cell r="J488">
            <v>21.27</v>
          </cell>
          <cell r="K488">
            <v>22.49</v>
          </cell>
          <cell r="P488">
            <v>6</v>
          </cell>
        </row>
        <row r="489">
          <cell r="B489">
            <v>8.73</v>
          </cell>
          <cell r="C489">
            <v>64</v>
          </cell>
          <cell r="D489">
            <v>8.73</v>
          </cell>
          <cell r="E489">
            <v>1</v>
          </cell>
          <cell r="I489">
            <v>6.49</v>
          </cell>
          <cell r="J489">
            <v>20.29</v>
          </cell>
          <cell r="K489">
            <v>26.78</v>
          </cell>
          <cell r="P489">
            <v>21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i khoan"/>
      <sheetName val="So KT"/>
      <sheetName val="Module2"/>
      <sheetName val="Module1"/>
      <sheetName val="Module3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Sheet2"/>
      <sheetName val="Sheet1"/>
      <sheetName val="00000000"/>
      <sheetName val="28-9"/>
      <sheetName val="27-9"/>
      <sheetName val="26-9"/>
      <sheetName val="25-9"/>
      <sheetName val="24-9"/>
      <sheetName val="23-9"/>
      <sheetName val="22-9"/>
      <sheetName val="21-9"/>
      <sheetName val="20-9"/>
      <sheetName val="19-9"/>
      <sheetName val="18-9"/>
      <sheetName val="17-9"/>
      <sheetName val="16-9"/>
      <sheetName val="15-9"/>
      <sheetName val="14-9"/>
      <sheetName val="13-9"/>
      <sheetName val="12-9"/>
      <sheetName val="11-9"/>
      <sheetName val="10-9"/>
      <sheetName val="9-9"/>
      <sheetName val="8-9"/>
      <sheetName val="7-9"/>
      <sheetName val="6-9"/>
      <sheetName val="5-9"/>
      <sheetName val="4-9"/>
      <sheetName val="3-9"/>
      <sheetName val="2-9"/>
      <sheetName val="1-9"/>
      <sheetName val="30-8"/>
      <sheetName val="29-8"/>
      <sheetName val="28-8"/>
      <sheetName val="27-8"/>
      <sheetName val="26-8"/>
      <sheetName val="25-8"/>
      <sheetName val="24-8"/>
      <sheetName val="23-8"/>
      <sheetName val="22-8"/>
      <sheetName val="21-8"/>
      <sheetName val="20-8"/>
      <sheetName val="19-8"/>
      <sheetName val="18-8"/>
      <sheetName val="17-8"/>
      <sheetName val="16-8"/>
      <sheetName val="15-8"/>
      <sheetName val="14-8"/>
      <sheetName val="13-8"/>
      <sheetName val="12-8"/>
      <sheetName val="11-8"/>
      <sheetName val="10-8"/>
      <sheetName val="9-8"/>
      <sheetName val="8-8"/>
      <sheetName val="7-8"/>
      <sheetName val="6-8"/>
      <sheetName val="5-8"/>
      <sheetName val="4-8"/>
      <sheetName val="03-8"/>
      <sheetName val="02-8"/>
      <sheetName val="01-8"/>
      <sheetName val="31-7"/>
      <sheetName val="30-7"/>
      <sheetName val="29-7"/>
      <sheetName val="28-7"/>
      <sheetName val="mau"/>
      <sheetName val="10000000"/>
      <sheetName val="Do Thi Tho M.M (1)"/>
      <sheetName val="Nguyen Van Ly M.M (2)"/>
      <sheetName val="Dinh Van Hai M.M (3)"/>
      <sheetName val="Tran Van Thai  M.M (4) "/>
      <sheetName val="Tran Thi lan  M.M (5) "/>
      <sheetName val="Pham Thi Thin  M.M (6)"/>
      <sheetName val="Pham Thi Thuong  M.M (7)"/>
      <sheetName val="le Thi Thuc  M.M (8)"/>
      <sheetName val="Ngo Van Nhan M.M (9)"/>
      <sheetName val="Le Tat Ve M.M (10)"/>
      <sheetName val="Le Tat Ve M.M (11)"/>
      <sheetName val="Le Thi Nhan M.M (12)"/>
      <sheetName val="Le Thi Nhan 12(2)"/>
      <sheetName val="Doan Van Chin 13(1)"/>
      <sheetName val="Doan Van Chin 13(2)"/>
      <sheetName val="Dinh Van Ranh 14(1)"/>
      <sheetName val="Nguyen Duy Lien 15(2)"/>
      <sheetName val="Le Huu Hanh 16(1)"/>
      <sheetName val="Le Huu Hanh 16(2)"/>
      <sheetName val="Le Tat Ve 17(2)"/>
      <sheetName val="Phung Thi Hien 18(1)"/>
      <sheetName val="Phung Thi Hien 18(2)"/>
      <sheetName val="Ngo Xuan Dap 19(2)"/>
      <sheetName val="Le Huu Hung 20(2)"/>
      <sheetName val="Le Tri An 21(2)"/>
      <sheetName val="Hoang Van Chuong 22(2)"/>
      <sheetName val="Le Thi Ly 23(2)"/>
      <sheetName val="Vu Dinh Tre 24(2)"/>
      <sheetName val="Le Huu Hoa 25(2)"/>
      <sheetName val="Le Tat Ve 26(2)"/>
      <sheetName val="Hoang Thi Binh 27(2)"/>
      <sheetName val="Hoang Thi Binh 28(2)"/>
      <sheetName val="Le Huu Thuy 29(2)"/>
      <sheetName val="Mau moi"/>
      <sheetName val="PV THIEU(2)"/>
      <sheetName val="NTMEN4(1)"/>
      <sheetName val="XL4Poppy"/>
      <sheetName val="TN"/>
      <sheetName val="ND"/>
      <sheetName val="VL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THCP"/>
      <sheetName val="BQT"/>
      <sheetName val="RG"/>
      <sheetName val="Sheet3"/>
      <sheetName val="BCVT"/>
      <sheetName val="BKHD"/>
      <sheetName val="MTL$-INTER"/>
      <sheetName val="GVL"/>
      <sheetName val="KQHDKD"/>
      <sheetName val="KHOI_DONG"/>
      <sheetName val="Inctiettk"/>
      <sheetName val="cd taikhoan"/>
      <sheetName val="NK_CHUNG"/>
      <sheetName val="CD_PSINH"/>
      <sheetName val="CDKT"/>
      <sheetName val="MAKHACH"/>
      <sheetName val="TH_CNO"/>
      <sheetName val="NEW-PANEL"/>
      <sheetName val="tienluong"/>
      <sheetName val="Phu cap"/>
      <sheetName val="phu cap nam"/>
      <sheetName val="Mau 1 PGD"/>
      <sheetName val="Mau 2PGD"/>
      <sheetName val="Mau 3 PGD"/>
      <sheetName val="mau so 01A"/>
      <sheetName val="mau so 2"/>
      <sheetName val="mau so 3"/>
      <sheetName val="PCCM"/>
      <sheetName val="DOAM0654CAS"/>
      <sheetName val="hold5"/>
      <sheetName val="hold6"/>
      <sheetName val="C/ngty"/>
      <sheetName val=""/>
      <sheetName val="VC"/>
      <sheetName val="chitiet"/>
      <sheetName val="sat"/>
      <sheetName val="ptvt"/>
      <sheetName val="DI-ESTI"/>
      <sheetName val="Hoang Van Chuong _x0000_2(2)"/>
      <sheetName val="X_x0000_4Test5"/>
      <sheetName val="Phung Thi HIen 18(2_x0009_"/>
      <sheetName val="Le Tri An 2_x0011_(2)"/>
      <sheetName val="H/ang Van Chuong 22(2)"/>
      <sheetName val="Le_x0000_Huu Hoa 25(2)"/>
      <sheetName val="DG chi tiet"/>
      <sheetName val="Le Huu Thuy 2_x0019_(2)"/>
      <sheetName val="TT"/>
      <sheetName val="T11,12-2001"/>
      <sheetName val="General"/>
      <sheetName val="ଶᐭ8"/>
      <sheetName val="klnd"/>
      <sheetName val="DTmd"/>
      <sheetName val="thnl"/>
      <sheetName val="htxl"/>
      <sheetName val="bvl"/>
      <sheetName val="kpct"/>
      <sheetName val="THKP"/>
      <sheetName val="Phung Thi HIen 18(2 "/>
      <sheetName val="Nguyen Duy Lien ႀ￸(2)"/>
      <sheetName val="DI_ESTI"/>
      <sheetName val="Nguyen Duy Lien ??(2)"/>
      <sheetName val="Le"/>
      <sheetName val="Le?Huu Hoa 25(2)"/>
      <sheetName val="??8"/>
      <sheetName val="Hoang Van Chuong ?2(2)"/>
      <sheetName val="X?4Test5"/>
      <sheetName val="KEM NGHIEN GIA CONG"/>
      <sheetName val="Girder"/>
      <sheetName val="Le Tat Ve M.M (1ÿÿ"/>
      <sheetName val="Le ThÿÿNhan M.M (12)"/>
      <sheetName val="C_ngty"/>
      <sheetName val="Hoang Van Chuong "/>
      <sheetName val="X"/>
      <sheetName val="H_ang Van Chuong 22(2)"/>
      <sheetName val="Nguyen Duy Lien __(2)"/>
      <sheetName val="Le_Huu Hoa 25(2)"/>
      <sheetName val="__8"/>
      <sheetName val="Hoang Van Chuong _2(2)"/>
      <sheetName val="X_4Test5"/>
      <sheetName val="VL10KV"/>
      <sheetName val="TBA 250"/>
      <sheetName val="VL 0_4KV"/>
      <sheetName val="VLCong to"/>
      <sheetName val="BTH phi"/>
      <sheetName val="BLT phi"/>
      <sheetName val="phi,le phi"/>
      <sheetName val="Bien Lai TON"/>
      <sheetName val="BCQT "/>
      <sheetName val="Giay di duong"/>
      <sheetName val="BC QT cua tung ap"/>
      <sheetName val="GIAO CHI TIEU THU QUY 07"/>
      <sheetName val="BANG TONG HOP GIAY NOP TIEN"/>
      <sheetName val="Le Thi Ly 23(2_x0009_"/>
      <sheetName val="LIST"/>
      <sheetName val="SPL4"/>
      <sheetName val="tra-vat-lieu"/>
      <sheetName val="XJ74"/>
      <sheetName val="PTDG"/>
      <sheetName val="NR2Ƞ565 PQ DQ"/>
      <sheetName val="CSDL"/>
      <sheetName val="BK"/>
      <sheetName val="PNK"/>
      <sheetName val="PXK"/>
      <sheetName val="PTL"/>
      <sheetName val="NXT"/>
      <sheetName val="STH131"/>
      <sheetName val="MAU PX"/>
      <sheetName val="331"/>
      <sheetName val="Tra_bang"/>
      <sheetName val="IBASE"/>
      <sheetName val="ptdg "/>
      <sheetName val="ptke"/>
      <sheetName val="Truot_nen"/>
      <sheetName val="DD 10KV"/>
      <sheetName val="THONG KE"/>
      <sheetName val="Tai_khoan"/>
      <sheetName val="So_KT"/>
      <sheetName val="tong_hop"/>
      <sheetName val="phan_tich_DG"/>
      <sheetName val="gia_vat_lieu"/>
      <sheetName val="gia_xe_may"/>
      <sheetName val="gia_nhan_cong"/>
      <sheetName val="cd_taikhoan"/>
      <sheetName val="Do_Thi_Tho_M_M_(1)"/>
      <sheetName val="Nguyen_Van_Ly_M_M_(2)"/>
      <sheetName val="Dinh_Van_Hai_M_M_(3)"/>
      <sheetName val="Tran_Van_Thai__M_M_(4)_"/>
      <sheetName val="Tran_Thi_lan__M_M_(5)_"/>
      <sheetName val="Pham_Thi_Thin__M_M_(6)"/>
      <sheetName val="Pham_Thi_Thuong__M_M_(7)"/>
      <sheetName val="le_Thi_Thuc__M_M_(8)"/>
      <sheetName val="Ngo_Van_Nhan_M_M_(9)"/>
      <sheetName val="Le_Tat_Ve_M_M_(10)"/>
      <sheetName val="Le_Tat_Ve_M_M_(11)"/>
      <sheetName val="Le_Thi_Nhan_M_M_(12)"/>
      <sheetName val="Le_Thi_Nhan_12(2)"/>
      <sheetName val="Doan_Van_Chin_13(1)"/>
      <sheetName val="Doan_Van_Chin_13(2)"/>
      <sheetName val="Dinh_Van_Ranh_14(1)"/>
      <sheetName val="Nguyen_Duy_Lien_15(2)"/>
      <sheetName val="Le_Huu_Hanh_16(1)"/>
      <sheetName val="Le_Huu_Hanh_16(2)"/>
      <sheetName val="Le_Tat_Ve_17(2)"/>
      <sheetName val="Phung_Thi_Hien_18(1)"/>
      <sheetName val="Phung_Thi_Hien_18(2)"/>
      <sheetName val="Ngo_Xuan_Dap_19(2)"/>
      <sheetName val="Le_Huu_Hung_20(2)"/>
      <sheetName val="Le_Tri_An_21(2)"/>
      <sheetName val="Hoang_Van_Chuong_22(2)"/>
      <sheetName val="Le_Thi_Ly_23(2)"/>
      <sheetName val="Vu_Dinh_Tre_24(2)"/>
      <sheetName val="Le_Huu_Hoa_25(2)"/>
      <sheetName val="Le_Tat_Ve_26(2)"/>
      <sheetName val="Hoang_Thi_Binh_27(2)"/>
      <sheetName val="Hoang_Thi_Binh_28(2)"/>
      <sheetName val="Le_Huu_Thuy_29(2)"/>
      <sheetName val="Mau_moi"/>
      <sheetName val="PV_THIEU(2)"/>
      <sheetName val="400-415_37"/>
      <sheetName val="KL_NR2"/>
      <sheetName val="NR2_565_PQ_DQ"/>
      <sheetName val="565_DD"/>
      <sheetName val="M2-415_37"/>
      <sheetName val="507_PQ"/>
      <sheetName val="507_DD"/>
      <sheetName val="_Subbase"/>
      <sheetName val="Phu_cap"/>
      <sheetName val="phu_cap_nam"/>
      <sheetName val="Mau_1_PGD"/>
      <sheetName val="Mau_2PGD"/>
      <sheetName val="Mau_3_PGD"/>
      <sheetName val="mau_so_01A"/>
      <sheetName val="mau_so_2"/>
      <sheetName val="mau_so_3"/>
      <sheetName val="Pham Thi Thuong  M.M (7i"/>
      <sheetName val="SOKT-Q3CT"/>
      <sheetName val="Sbq18"/>
      <sheetName val="NHATKYC"/>
      <sheetName val="_x0011_3-8"/>
      <sheetName val="ma_pt"/>
      <sheetName val="13)8"/>
      <sheetName val="Le Thi Nha_x0000__x0000_f_x0000__x0001__x0000__x0000_"/>
      <sheetName val="_x0002__x0000_"/>
      <sheetName val="ctTBA"/>
      <sheetName val="Sheet26"/>
      <sheetName val="_x0004_OAM0654CAS"/>
      <sheetName val="FD"/>
      <sheetName val="GI"/>
      <sheetName val="EE (3)"/>
      <sheetName val="PAVEMENT"/>
      <sheetName val="TRAFFIC"/>
      <sheetName val="Dinh nghia"/>
      <sheetName val="SumSBU"/>
      <sheetName val="LDC"/>
      <sheetName val="LDB"/>
      <sheetName val="LDA"/>
      <sheetName val="LD"/>
      <sheetName val="Book 1 Summary"/>
      <sheetName val="Le Thi Ly 23(2 "/>
      <sheetName val="ESTI."/>
      <sheetName val="NR2?565 PQ DQ"/>
      <sheetName val="Le Heu Hoa 25(2_x0009_"/>
      <sheetName val="Hoang Thi Binh 08(2)"/>
      <sheetName val="MïJule2"/>
      <sheetName val="Parem"/>
      <sheetName val="Le_x0000_Huu Hanh 16(1)"/>
      <sheetName val="Le Thi_x0000_Nhan M.M (12)"/>
      <sheetName val="Pham ThiðThuong  M.M (7)"/>
      <sheetName val="Le Tat Ve M.M (19)"/>
      <sheetName val="Le Thi Nha??f?_x0001_??"/>
      <sheetName val="_x0002_?"/>
      <sheetName val="Le Thi Nha"/>
      <sheetName val="Le Thi Nha?f?_x0001_?"/>
      <sheetName val="DMTK"/>
      <sheetName val="400-015.37"/>
      <sheetName val="Pham Thi(Thuong  M.M (7)"/>
      <sheetName val="DTCT"/>
      <sheetName val="Tables"/>
      <sheetName val="ma-pt"/>
      <sheetName val="28-8_x0000__x0000__x0000__x0000__x0000__x0000__x0000__x0000__x0000__x0000__x0000__x0000_㢈ȣ_x0000__x0004__x0000__x0000__x0000__x0000__x0000__x0000_䴀ȣ_x0000__x0000__x0000_"/>
      <sheetName val="Look_up_table"/>
      <sheetName val="hgld5"/>
      <sheetName val="NR2_565 PQ DQ"/>
      <sheetName val="Le Thi Nha__f__x0001___"/>
      <sheetName val="_x0002__"/>
      <sheetName val="tra_vat_lieu"/>
      <sheetName val="Chi Tiet"/>
      <sheetName val="PR THIEU(2)"/>
      <sheetName val="Module#"/>
      <sheetName val="MTO REV.2(ARMOR)"/>
      <sheetName val="so chi tiet"/>
      <sheetName val="DULIEU"/>
      <sheetName val="N61"/>
      <sheetName val="Pham T(i Thuong  M.M (7)"/>
      <sheetName val="DANGBAN"/>
      <sheetName val="Le Heu Hoa 25(2 "/>
      <sheetName val="nhap theo ngay vao"/>
      <sheetName val="Le?Huu Hanh 16(1)"/>
      <sheetName val="Le Thi?Nhan M.M (12)"/>
      <sheetName val="BDMTK"/>
      <sheetName val="SOKTMAY"/>
      <sheetName val="SUMMARY-BILL4"/>
      <sheetName val="Doan Van ࡃhin 13(1)"/>
      <sheetName val="Tai_khoan1"/>
      <sheetName val="So_KT1"/>
      <sheetName val="tong_hop1"/>
      <sheetName val="phan_tich_DG1"/>
      <sheetName val="gia_vat_lieu1"/>
      <sheetName val="gia_xe_may1"/>
      <sheetName val="gia_nhan_cong1"/>
      <sheetName val="Do_Thi_Tho_M_M_(1)1"/>
      <sheetName val="Nguyen_Van_Ly_M_M_(2)1"/>
      <sheetName val="Dinh_Van_Hai_M_M_(3)1"/>
      <sheetName val="Tran_Van_Thai__M_M_(4)_1"/>
      <sheetName val="Tran_Thi_lan__M_M_(5)_1"/>
      <sheetName val="Pham_Thi_Thin__M_M_(6)1"/>
      <sheetName val="Pham_Thi_Thuong__M_M_(7)1"/>
      <sheetName val="le_Thi_Thuc__M_M_(8)1"/>
      <sheetName val="Ngo_Van_Nhan_M_M_(9)1"/>
      <sheetName val="Le_Tat_Ve_M_M_(10)1"/>
      <sheetName val="Le_Tat_Ve_M_M_(11)1"/>
      <sheetName val="Le_Thi_Nhan_M_M_(12)1"/>
      <sheetName val="Le_Thi_Nhan_12(2)1"/>
      <sheetName val="Doan_Van_Chin_13(1)1"/>
      <sheetName val="Doan_Van_Chin_13(2)1"/>
      <sheetName val="Dinh_Van_Ranh_14(1)1"/>
      <sheetName val="Nguyen_Duy_Lien_15(2)1"/>
      <sheetName val="Le_Huu_Hanh_16(1)1"/>
      <sheetName val="Le_Huu_Hanh_16(2)1"/>
      <sheetName val="Le_Tat_Ve_17(2)1"/>
      <sheetName val="Phung_Thi_Hien_18(1)1"/>
      <sheetName val="Phung_Thi_Hien_18(2)1"/>
      <sheetName val="Ngo_Xuan_Dap_19(2)1"/>
      <sheetName val="Le_Huu_Hung_20(2)1"/>
      <sheetName val="Le_Tri_An_21(2)1"/>
      <sheetName val="Hoang_Van_Chuong_22(2)1"/>
      <sheetName val="Le_Thi_Ly_23(2)1"/>
      <sheetName val="Vu_Dinh_Tre_24(2)1"/>
      <sheetName val="Le_Huu_Hoa_25(2)1"/>
      <sheetName val="Le_Tat_Ve_26(2)1"/>
      <sheetName val="Hoang_Thi_Binh_27(2)1"/>
      <sheetName val="Hoang_Thi_Binh_28(2)1"/>
      <sheetName val="Le_Huu_Thuy_29(2)1"/>
      <sheetName val="Mau_moi1"/>
      <sheetName val="PV_THIEU(2)1"/>
      <sheetName val="400-415_371"/>
      <sheetName val="KL_NR21"/>
      <sheetName val="NR2_565_PQ_DQ1"/>
      <sheetName val="565_DD1"/>
      <sheetName val="M2-415_371"/>
      <sheetName val="507_PQ1"/>
      <sheetName val="507_DD1"/>
      <sheetName val="_Subbase1"/>
      <sheetName val="cd_taikhoan1"/>
      <sheetName val="Phu_cap1"/>
      <sheetName val="phu_cap_nam1"/>
      <sheetName val="Mau_1_PGD1"/>
      <sheetName val="Mau_2PGD1"/>
      <sheetName val="Mau_3_PGD1"/>
      <sheetName val="mau_so_01A1"/>
      <sheetName val="mau_so_21"/>
      <sheetName val="mau_so_31"/>
      <sheetName val="Hoang_Van_Chuong_2(2)"/>
      <sheetName val="Phung_Thi_HIen_18(2_1"/>
      <sheetName val="Le_Tri_An_2(2)"/>
      <sheetName val="H/ang_Van_Chuong_22(2)"/>
      <sheetName val="LeHuu_Hoa_25(2)"/>
      <sheetName val="Phung_Thi_HIen_18(2_"/>
      <sheetName val="Nguyen_Duy_Lien_ႀ￸(2)"/>
      <sheetName val="Nguyen_Duy_Lien_??(2)"/>
      <sheetName val="DG_chi_tiet"/>
      <sheetName val="Le?Huu_Hoa_25(2)"/>
      <sheetName val="Le_Huu_Thuy_2(2)"/>
      <sheetName val="BTH_phi"/>
      <sheetName val="BLT_phi"/>
      <sheetName val="phi,le_phi"/>
      <sheetName val="Bien_Lai_TON"/>
      <sheetName val="BCQT_"/>
      <sheetName val="Giay_di_duong"/>
      <sheetName val="BC_QT_cua_tung_ap"/>
      <sheetName val="GIAO_CHI_TIEU_THU_QUY_07"/>
      <sheetName val="BANG_TONG_HOP_GIAY_NOP_TIEN"/>
      <sheetName val="Le_Tat_Ve_M_M_(1ÿÿ"/>
      <sheetName val="Le_ThÿÿNhan_M_M_(12)"/>
      <sheetName val="Le_Thi_Ly_23(2_1"/>
      <sheetName val="Hoang_Van_Chuong_?2(2)"/>
      <sheetName val="H_ang_Van_Chuong_22(2)"/>
      <sheetName val="Hoang_Van_Chuong_"/>
      <sheetName val="MAU_PX"/>
      <sheetName val="KEM_NGHIEN_GIA_CONG"/>
      <sheetName val="NR2Ƞ565_PQ_DQ"/>
      <sheetName val="Nguyen_Duy_Lien___(2)"/>
      <sheetName val="Le_Huu_Hoa_25(2)2"/>
      <sheetName val="Hoang_Van_Chuong__2(2)"/>
      <sheetName val="Le_Thi_Nhaf"/>
      <sheetName val="OAM0654CAS"/>
      <sheetName val="DD_10KV"/>
      <sheetName val="Pham_Thi_Thuong__M_M_(7i"/>
      <sheetName val="3-8"/>
      <sheetName val="Le_Heu_Hoa_25(2_"/>
      <sheetName val="Hoang_Thi_Binh_08(2)"/>
      <sheetName val="THONG_KE"/>
      <sheetName val="PR_THIEU(2)"/>
      <sheetName val="Le_Thi_Nha"/>
      <sheetName val="TBA_250"/>
      <sheetName val="VL_0_4KV"/>
      <sheetName val="VLCong_to"/>
      <sheetName val="Le_Thi_Ly_23(2_"/>
      <sheetName val="Le_Thi_Nha??f???"/>
      <sheetName val="?"/>
      <sheetName val="12KV"/>
      <sheetName val="28-8????????????㢈ȣ?_x0004_??????䴀ȣ???"/>
      <sheetName val="Modulm3"/>
      <sheetName val="Nhat ky - socai thang 2"/>
      <sheetName val="Sheet7"/>
      <sheetName val="nhat ky so cai thang 1"/>
      <sheetName val="Nhat ky so cai thang3"/>
      <sheetName val="Sheet6"/>
      <sheetName val="Sheet5"/>
      <sheetName val="Sheet4"/>
      <sheetName val="NHATKY"/>
      <sheetName val="Le Thi"/>
      <sheetName val="MTO REV.0"/>
      <sheetName val="Le2_x0000__x0000_ Hoa 25(2)"/>
      <sheetName val="?_x0000__x0000_6_x0000__x0000__x0000__x0000__x0000__x0000__x0000__x0000__x0000__x0000__x0000__x0000__x0000__x0000__x0000__x0013_[SOKT-Q3CT."/>
      <sheetName val="thang1-06"/>
      <sheetName val="thang2-06"/>
      <sheetName val="thang3-06"/>
      <sheetName val="thang4-06"/>
      <sheetName val="LỚP 74 HKI"/>
      <sheetName val="LỚP 74 HKII"/>
      <sheetName val="CẢ NĂM 74 "/>
      <sheetName val="LỚP 75 HKI"/>
      <sheetName val="LỚP 75 HKII"/>
      <sheetName val="CẢ NĂM 75"/>
      <sheetName val="Main"/>
      <sheetName val="phu_x0000_cap nam"/>
      <sheetName val="Loading"/>
      <sheetName val="Solieu"/>
      <sheetName val="Gia thau "/>
      <sheetName val="17-9_x0000_Ǝ鞜_x000c_饼Ǝ⳪_x000c_"/>
      <sheetName val="Le Thi Nha_f__x0001__"/>
      <sheetName val="Le_Huu Hanh 16(1)"/>
      <sheetName val="Le Thi_Nhan M.M (12)"/>
      <sheetName val="Le Hue Hanh 16(2)"/>
      <sheetName val="Xuly_DTHU"/>
      <sheetName val="NKC"/>
      <sheetName val="KKKKKKKK"/>
      <sheetName val="t-h HA THE"/>
      <sheetName val="Le2?? Hoa 25(2)"/>
      <sheetName val="#REF!"/>
      <sheetName val="Mau mo)"/>
      <sheetName val="28-8____________㢈ȣ__x0004_______䴀ȣ___"/>
      <sheetName val="pp1p"/>
      <sheetName val="pp3p "/>
      <sheetName val="pp3p_NC"/>
      <sheetName val="ppht"/>
      <sheetName val="Le2"/>
      <sheetName val="phu?cap nam"/>
      <sheetName val="Phung_Thi_HIen_18(2 "/>
      <sheetName val="H/ang_Van_Chuong_22(2)1"/>
      <sheetName val="Le_Tat_Ve_M_M_(1ÿÿ1"/>
      <sheetName val="Le_ThÿÿNhan_M_M_(12)1"/>
      <sheetName val="THONG_KE1"/>
      <sheetName val="Phung_Thi_HIen_18(2_2"/>
      <sheetName val="Nguyen_Duy_Lien_԰_x0000__x0000__x0000_Ꮆ"/>
      <sheetName val="Nguyen_Duy_Lien_ႀ￸(2)1"/>
      <sheetName val="Nguyen_Duy_Lien_??(2)1"/>
      <sheetName val="DG_chi_tiet1"/>
      <sheetName val="????????"/>
      <sheetName val="NHAAN"/>
      <sheetName val="3-_x0019_"/>
      <sheetName val="Bang khoi luong"/>
      <sheetName val="DM Chi phi"/>
      <sheetName val="Le _x0014_hi Nhan M.M (12)"/>
      <sheetName val="PNT-QUOT-#3"/>
      <sheetName val="COAT&amp;WRAP-QIOT-#3"/>
      <sheetName val="GFA 1"/>
      <sheetName val="phu"/>
      <sheetName val="Le2__ Hoa 25(2)"/>
      <sheetName val="Tai_khoan2"/>
      <sheetName val="tygia"/>
    </sheetNames>
    <sheetDataSet>
      <sheetData sheetId="0" refreshError="1">
        <row r="3">
          <cell r="A3" t="str">
            <v>111</v>
          </cell>
          <cell r="B3" t="str">
            <v>TiÒn mÆt - VN§</v>
          </cell>
          <cell r="C3" t="str">
            <v>Nî</v>
          </cell>
        </row>
        <row r="4">
          <cell r="A4" t="str">
            <v>1121</v>
          </cell>
          <cell r="B4" t="str">
            <v>TiÒn göi ng©n hµng - VN§</v>
          </cell>
          <cell r="C4" t="str">
            <v>Nî</v>
          </cell>
        </row>
        <row r="5">
          <cell r="A5" t="str">
            <v>1122</v>
          </cell>
          <cell r="B5" t="str">
            <v>TiÒn göi ng©n hµng - ngo¹i tÖ</v>
          </cell>
          <cell r="C5" t="str">
            <v>Nî</v>
          </cell>
        </row>
        <row r="6">
          <cell r="A6" t="str">
            <v>131</v>
          </cell>
          <cell r="B6" t="str">
            <v>ph¶i thu kh¸ch hµng</v>
          </cell>
          <cell r="C6" t="str">
            <v>Nî</v>
          </cell>
        </row>
        <row r="7">
          <cell r="A7" t="str">
            <v>133</v>
          </cell>
          <cell r="B7" t="str">
            <v>ThuÕ GTGT ®­îc khÊu trõ</v>
          </cell>
          <cell r="C7" t="str">
            <v>Nî</v>
          </cell>
        </row>
        <row r="8">
          <cell r="A8" t="str">
            <v>136</v>
          </cell>
          <cell r="B8" t="str">
            <v xml:space="preserve">Ph¶i thu néi bé </v>
          </cell>
          <cell r="C8" t="str">
            <v>Nî</v>
          </cell>
        </row>
        <row r="9">
          <cell r="A9" t="str">
            <v>138</v>
          </cell>
          <cell r="B9" t="str">
            <v>Ph¶i thu kh¸c</v>
          </cell>
          <cell r="C9" t="str">
            <v>Nî</v>
          </cell>
        </row>
        <row r="10">
          <cell r="A10" t="str">
            <v>141</v>
          </cell>
          <cell r="B10" t="str">
            <v>T¹m øng</v>
          </cell>
          <cell r="C10" t="str">
            <v>Nî</v>
          </cell>
        </row>
        <row r="11">
          <cell r="A11" t="str">
            <v>142</v>
          </cell>
          <cell r="B11" t="str">
            <v>Chi phÝ chê ph©n bæ</v>
          </cell>
          <cell r="C11" t="str">
            <v>Nî</v>
          </cell>
        </row>
        <row r="12">
          <cell r="A12" t="str">
            <v>144</v>
          </cell>
          <cell r="B12" t="str">
            <v>ThÕ chÊp ký quü ký c­îc</v>
          </cell>
          <cell r="C12" t="str">
            <v>Nî</v>
          </cell>
        </row>
        <row r="13">
          <cell r="A13" t="str">
            <v>152</v>
          </cell>
          <cell r="B13" t="str">
            <v>Nguyªn liÖu, vËt liÖu</v>
          </cell>
          <cell r="C13" t="str">
            <v>Nî</v>
          </cell>
        </row>
        <row r="14">
          <cell r="A14" t="str">
            <v>153</v>
          </cell>
          <cell r="B14" t="str">
            <v>C«ng cô, dông cô</v>
          </cell>
          <cell r="C14" t="str">
            <v>Nî</v>
          </cell>
        </row>
        <row r="15">
          <cell r="A15" t="str">
            <v>154</v>
          </cell>
          <cell r="B15" t="str">
            <v xml:space="preserve">Chi phÝ SXKD dë dang </v>
          </cell>
          <cell r="C15" t="str">
            <v>Nî</v>
          </cell>
        </row>
        <row r="16">
          <cell r="A16" t="str">
            <v>155</v>
          </cell>
          <cell r="B16" t="str">
            <v>Thµnh phÈm</v>
          </cell>
          <cell r="C16" t="str">
            <v>Nî</v>
          </cell>
        </row>
        <row r="17">
          <cell r="A17" t="str">
            <v>156</v>
          </cell>
          <cell r="B17" t="str">
            <v>Hµng ho¸</v>
          </cell>
          <cell r="C17" t="str">
            <v>Nî</v>
          </cell>
        </row>
        <row r="18">
          <cell r="A18" t="str">
            <v>211</v>
          </cell>
          <cell r="B18" t="str">
            <v>Tµi s¶n cè ®Þnh h÷u h×nh</v>
          </cell>
          <cell r="C18" t="str">
            <v>Nî</v>
          </cell>
        </row>
        <row r="19">
          <cell r="A19" t="str">
            <v>214</v>
          </cell>
          <cell r="B19" t="str">
            <v xml:space="preserve">Hao mßn TSC§ </v>
          </cell>
          <cell r="C19" t="str">
            <v>Cã</v>
          </cell>
        </row>
        <row r="20">
          <cell r="A20" t="str">
            <v>311</v>
          </cell>
          <cell r="B20" t="str">
            <v>Vay ng¾n h¹n</v>
          </cell>
          <cell r="C20" t="str">
            <v>Cã</v>
          </cell>
        </row>
        <row r="21">
          <cell r="A21" t="str">
            <v>331</v>
          </cell>
          <cell r="B21" t="str">
            <v>Ph¶i tr¶ ng­êi b¸n</v>
          </cell>
          <cell r="C21" t="str">
            <v>Cã</v>
          </cell>
        </row>
        <row r="22">
          <cell r="A22" t="str">
            <v>133</v>
          </cell>
          <cell r="B22" t="str">
            <v>ThuÕ GTGT ®­îc khÊu trõ</v>
          </cell>
          <cell r="C22" t="str">
            <v>Nî</v>
          </cell>
        </row>
        <row r="23">
          <cell r="A23" t="str">
            <v>3331</v>
          </cell>
          <cell r="B23" t="str">
            <v>ThuÕ gi¸ trÞ gia t¨ng ph¶i nép</v>
          </cell>
          <cell r="C23" t="str">
            <v>Cã</v>
          </cell>
        </row>
        <row r="24">
          <cell r="A24" t="str">
            <v>3333</v>
          </cell>
          <cell r="B24" t="str">
            <v>ThuÕ nhËp khÈu</v>
          </cell>
          <cell r="C24" t="str">
            <v>Cã</v>
          </cell>
        </row>
        <row r="25">
          <cell r="A25" t="str">
            <v>3337</v>
          </cell>
          <cell r="B25" t="str">
            <v>ThuÕ nhµ ®Êt, tiÒn thuª ®Êt</v>
          </cell>
          <cell r="C25" t="str">
            <v>Cã</v>
          </cell>
        </row>
        <row r="26">
          <cell r="A26" t="str">
            <v>3338</v>
          </cell>
          <cell r="B26" t="str">
            <v>C¸c lo¹i thuÕ kh¸c</v>
          </cell>
          <cell r="C26" t="str">
            <v>Cã</v>
          </cell>
        </row>
        <row r="27">
          <cell r="A27" t="str">
            <v>334</v>
          </cell>
          <cell r="B27" t="str">
            <v>Ph¶i tr¶ c«ng nh©n viªn</v>
          </cell>
          <cell r="C27" t="str">
            <v>Cã</v>
          </cell>
        </row>
        <row r="28">
          <cell r="A28" t="str">
            <v>336</v>
          </cell>
          <cell r="B28" t="str">
            <v>Ph¶i tr¶ néi bé</v>
          </cell>
          <cell r="C28" t="str">
            <v>Cã</v>
          </cell>
        </row>
        <row r="29">
          <cell r="A29" t="str">
            <v>3382</v>
          </cell>
          <cell r="B29" t="str">
            <v>Kinh phÝ c«ng ®oµn</v>
          </cell>
          <cell r="C29" t="str">
            <v>Cã</v>
          </cell>
        </row>
        <row r="30">
          <cell r="A30" t="str">
            <v>3383</v>
          </cell>
          <cell r="B30" t="str">
            <v>B¶o hiÓm x· héi</v>
          </cell>
          <cell r="C30" t="str">
            <v>Cã</v>
          </cell>
        </row>
        <row r="31">
          <cell r="A31" t="str">
            <v>3384</v>
          </cell>
          <cell r="B31" t="str">
            <v>B¶o hiÓm YTÕ</v>
          </cell>
          <cell r="C31" t="str">
            <v>Cã</v>
          </cell>
        </row>
        <row r="32">
          <cell r="A32" t="str">
            <v>3388</v>
          </cell>
          <cell r="B32" t="str">
            <v>Ph¶i tr¶, ph¶i nép kh¸c</v>
          </cell>
          <cell r="C32" t="str">
            <v>Cã</v>
          </cell>
        </row>
        <row r="33">
          <cell r="A33" t="str">
            <v>341</v>
          </cell>
          <cell r="B33" t="str">
            <v>Vay dµi h¹n</v>
          </cell>
          <cell r="C33" t="str">
            <v>Cã</v>
          </cell>
        </row>
        <row r="34">
          <cell r="A34" t="str">
            <v>411</v>
          </cell>
          <cell r="B34" t="str">
            <v>Nguån vèn kinh doanh</v>
          </cell>
          <cell r="C34" t="str">
            <v>Cã</v>
          </cell>
        </row>
        <row r="35">
          <cell r="A35" t="str">
            <v>412</v>
          </cell>
          <cell r="B35" t="str">
            <v>chªnh lÖch ®¸nh gi¸ tµI s¶n</v>
          </cell>
          <cell r="C35" t="str">
            <v>L</v>
          </cell>
        </row>
        <row r="36">
          <cell r="A36" t="str">
            <v>413</v>
          </cell>
          <cell r="B36" t="str">
            <v>Chªnh lÖch tû gi¸</v>
          </cell>
          <cell r="C36" t="str">
            <v>L</v>
          </cell>
        </row>
        <row r="37">
          <cell r="A37" t="str">
            <v>421</v>
          </cell>
          <cell r="B37" t="str">
            <v xml:space="preserve">L·i /lç ch­a ph©n phèi </v>
          </cell>
          <cell r="C37" t="str">
            <v>L</v>
          </cell>
        </row>
        <row r="38">
          <cell r="A38" t="str">
            <v>511</v>
          </cell>
          <cell r="B38" t="str">
            <v>Doanh thu b¸n s¶n phÈm</v>
          </cell>
          <cell r="C38" t="str">
            <v>Cã</v>
          </cell>
        </row>
        <row r="39">
          <cell r="A39" t="str">
            <v>531</v>
          </cell>
          <cell r="B39" t="str">
            <v>Gi¶m gi¸ hµng b¸n</v>
          </cell>
          <cell r="C39" t="str">
            <v>Cã</v>
          </cell>
        </row>
        <row r="40">
          <cell r="A40" t="str">
            <v>532</v>
          </cell>
          <cell r="B40" t="str">
            <v>Hµng b¸n bÞ tr¶ l¹i</v>
          </cell>
          <cell r="C40" t="str">
            <v>Cã</v>
          </cell>
        </row>
        <row r="41">
          <cell r="A41" t="str">
            <v>621</v>
          </cell>
          <cell r="B41" t="str">
            <v>Chi phÝ NVLiÖu trùc tiÕp</v>
          </cell>
          <cell r="C41" t="str">
            <v>Nî</v>
          </cell>
        </row>
        <row r="42">
          <cell r="A42" t="str">
            <v>622</v>
          </cell>
          <cell r="B42" t="str">
            <v>Chi phÝ nh©n c«ng trùc tiÕp</v>
          </cell>
          <cell r="C42" t="str">
            <v>Nî</v>
          </cell>
        </row>
        <row r="43">
          <cell r="A43" t="str">
            <v>627</v>
          </cell>
          <cell r="B43" t="str">
            <v xml:space="preserve">Chi phÝ s¶n xuÊt chung </v>
          </cell>
          <cell r="C43" t="str">
            <v>Nî</v>
          </cell>
        </row>
        <row r="44">
          <cell r="A44" t="str">
            <v>632</v>
          </cell>
          <cell r="B44" t="str">
            <v>Gi¸ vèn b¸n hµng</v>
          </cell>
          <cell r="C44" t="str">
            <v>Nî</v>
          </cell>
        </row>
        <row r="45">
          <cell r="A45" t="str">
            <v>641</v>
          </cell>
          <cell r="B45" t="str">
            <v xml:space="preserve">Chi phÝ b¸n hµng </v>
          </cell>
          <cell r="C45" t="str">
            <v>Nî</v>
          </cell>
        </row>
        <row r="46">
          <cell r="A46" t="str">
            <v>642</v>
          </cell>
          <cell r="B46" t="str">
            <v>Chi phÝ qu¶n lý doanh nghiÖp</v>
          </cell>
          <cell r="C46" t="str">
            <v>Nî</v>
          </cell>
        </row>
        <row r="47">
          <cell r="A47" t="str">
            <v>711</v>
          </cell>
          <cell r="B47" t="str">
            <v>Thu nhËp ho¹t ®éng tµi chÝnh</v>
          </cell>
          <cell r="C47" t="str">
            <v>Cã</v>
          </cell>
        </row>
        <row r="48">
          <cell r="A48" t="str">
            <v>721</v>
          </cell>
          <cell r="B48" t="str">
            <v>Thu nhËp bÊt th­êng</v>
          </cell>
          <cell r="C48" t="str">
            <v>Cã</v>
          </cell>
        </row>
        <row r="49">
          <cell r="A49" t="str">
            <v>811</v>
          </cell>
          <cell r="B49" t="str">
            <v>Chi phÝ ho¹t ®éng tµi chÝnh</v>
          </cell>
          <cell r="C49" t="str">
            <v>Nî</v>
          </cell>
        </row>
        <row r="50">
          <cell r="A50" t="str">
            <v>821</v>
          </cell>
          <cell r="B50" t="str">
            <v>Chi phÝ ho¹t ®éng tµi chÝnh</v>
          </cell>
          <cell r="C50" t="str">
            <v>Nî</v>
          </cell>
        </row>
        <row r="51">
          <cell r="A51" t="str">
            <v>911</v>
          </cell>
          <cell r="B51" t="str">
            <v>X¸c ®Þnh kÕt qu¶ kinh doanh</v>
          </cell>
          <cell r="C51" t="str">
            <v>L</v>
          </cell>
        </row>
      </sheetData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 refreshError="1"/>
      <sheetData sheetId="122" refreshError="1"/>
      <sheetData sheetId="123" refreshError="1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/>
      <sheetData sheetId="173"/>
      <sheetData sheetId="174"/>
      <sheetData sheetId="175"/>
      <sheetData sheetId="176"/>
      <sheetData sheetId="177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/>
      <sheetData sheetId="193" refreshError="1"/>
      <sheetData sheetId="194" refreshError="1"/>
      <sheetData sheetId="195"/>
      <sheetData sheetId="196"/>
      <sheetData sheetId="197" refreshError="1"/>
      <sheetData sheetId="198"/>
      <sheetData sheetId="199"/>
      <sheetData sheetId="200" refreshError="1"/>
      <sheetData sheetId="201" refreshError="1"/>
      <sheetData sheetId="202"/>
      <sheetData sheetId="203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 refreshError="1"/>
      <sheetData sheetId="228" refreshError="1"/>
      <sheetData sheetId="229" refreshError="1"/>
      <sheetData sheetId="230"/>
      <sheetData sheetId="231" refreshError="1"/>
      <sheetData sheetId="232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 refreshError="1"/>
      <sheetData sheetId="310" refreshError="1"/>
      <sheetData sheetId="311" refreshError="1"/>
      <sheetData sheetId="312"/>
      <sheetData sheetId="313" refreshError="1"/>
      <sheetData sheetId="314"/>
      <sheetData sheetId="315" refreshError="1"/>
      <sheetData sheetId="316" refreshError="1"/>
      <sheetData sheetId="317" refreshError="1"/>
      <sheetData sheetId="318" refreshError="1"/>
      <sheetData sheetId="319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/>
      <sheetData sheetId="328"/>
      <sheetData sheetId="329"/>
      <sheetData sheetId="330"/>
      <sheetData sheetId="331" refreshError="1"/>
      <sheetData sheetId="332" refreshError="1"/>
      <sheetData sheetId="333" refreshError="1"/>
      <sheetData sheetId="334" refreshError="1"/>
      <sheetData sheetId="335"/>
      <sheetData sheetId="336"/>
      <sheetData sheetId="337" refreshError="1"/>
      <sheetData sheetId="338" refreshError="1"/>
      <sheetData sheetId="339"/>
      <sheetData sheetId="340"/>
      <sheetData sheetId="341"/>
      <sheetData sheetId="342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/>
      <sheetData sheetId="349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/>
      <sheetData sheetId="368" refreshError="1"/>
      <sheetData sheetId="369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/>
      <sheetData sheetId="498" refreshError="1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 refreshError="1"/>
      <sheetData sheetId="510"/>
      <sheetData sheetId="511" refreshError="1"/>
      <sheetData sheetId="512" refreshError="1"/>
      <sheetData sheetId="513" refreshError="1"/>
      <sheetData sheetId="514"/>
      <sheetData sheetId="515"/>
      <sheetData sheetId="516"/>
      <sheetData sheetId="517"/>
      <sheetData sheetId="518"/>
      <sheetData sheetId="519" refreshError="1"/>
      <sheetData sheetId="520" refreshError="1"/>
      <sheetData sheetId="521"/>
      <sheetData sheetId="522" refreshError="1"/>
      <sheetData sheetId="523" refreshError="1"/>
      <sheetData sheetId="524" refreshError="1"/>
      <sheetData sheetId="525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 refreshError="1"/>
      <sheetData sheetId="544" refreshError="1"/>
      <sheetData sheetId="545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/>
      <sheetData sheetId="552"/>
      <sheetData sheetId="553"/>
      <sheetData sheetId="554"/>
      <sheetData sheetId="55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vc"/>
      <sheetName val="tra-vat-lieu"/>
      <sheetName val="PTDG"/>
      <sheetName val="T.Tranh AnLoc"/>
      <sheetName val="T.Tranh LocNinh"/>
      <sheetName val="QL13"/>
      <sheetName val="Tonghop"/>
      <sheetName val="Tra_bang"/>
      <sheetName val="KSTK(1778 Dcuong)"/>
      <sheetName val="dbgt(tuyen) (2)"/>
      <sheetName val="dbgt(tuyen)"/>
      <sheetName val="DgiaksatDHC4,"/>
      <sheetName val="dongia"/>
      <sheetName val="KSTK (06)"/>
      <sheetName val="XL4Poppy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Sheet1"/>
      <sheetName val="Sheet2"/>
      <sheetName val="Sheet3"/>
      <sheetName val="Co.gty"/>
      <sheetName val="T.Tranh LmcNinh"/>
      <sheetName val="KSTK(17_x0017_8 Dcuong)"/>
      <sheetName val="dbgt(tuien)"/>
      <sheetName val="DgiakqatDHC4,"/>
      <sheetName val="KQTK (06)"/>
      <sheetName val="TK.TGTGT"/>
      <sheetName val="BR.10%"/>
      <sheetName val="MV.10% "/>
      <sheetName val="MV.01%"/>
      <sheetName val="Ctg.Thu"/>
      <sheetName val="Ctg.Chi"/>
      <sheetName val="Ctg.Gv"/>
      <sheetName val="Ctgs.1"/>
      <sheetName val="Ctgs.2"/>
      <sheetName val="Ctgs.3"/>
      <sheetName val="Bia Ctgs"/>
      <sheetName val="BK.NXT"/>
      <sheetName val="Ct.Nxt"/>
      <sheetName val="Cd.Nhap"/>
      <sheetName val="KSTK(1778 _x0004_c5o.g)"/>
      <sheetName val="db't(tuyen) (2)"/>
      <sheetName val="wia nhan cong"/>
      <sheetName val="Sheet4"/>
      <sheetName val="DTCT"/>
      <sheetName val="Dulieu"/>
      <sheetName val="dung"/>
      <sheetName val="gia vat_x0000_lieu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Tra_ba_x000e_g"/>
      <sheetName val="_x0018_N54"/>
      <sheetName val="tonghoptt (2)"/>
      <sheetName val="tonghoptt"/>
      <sheetName val="ximang"/>
      <sheetName val="da 1x2"/>
      <sheetName val="cat vang"/>
      <sheetName val="phugia555"/>
      <sheetName val="phugia561"/>
      <sheetName val="gia 3_x0000_t lieu"/>
      <sheetName val="00000000"/>
      <sheetName val="C45-BH"/>
      <sheetName val="C47-BH-01"/>
      <sheetName val="C47-BH-02"/>
      <sheetName val="C47-BH-03"/>
      <sheetName val="C46-BH-I"/>
      <sheetName val="S53-BH-I"/>
      <sheetName val="C47-BH-04"/>
      <sheetName val="C47-BH-05"/>
      <sheetName val="C47-BH-06"/>
      <sheetName val="S53-BH-II"/>
      <sheetName val="C46-BH-II"/>
      <sheetName val="C47-BH-07"/>
      <sheetName val="C47-BH-08"/>
      <sheetName val="C47-BH-09"/>
      <sheetName val="S53-BH-III"/>
      <sheetName val="C46-BH-III"/>
      <sheetName val="C47-BH-10"/>
      <sheetName val="C47-BH-11"/>
      <sheetName val="C47-BH-12"/>
      <sheetName val="S53-BH-IV"/>
      <sheetName val="C46-BH-IV"/>
      <sheetName val="10000000"/>
      <sheetName val="20000000"/>
      <sheetName val="gia vat?lieu"/>
      <sheetName val="giathanh1"/>
      <sheetName val="fia vat lieu"/>
      <sheetName val="Shdet3"/>
      <sheetName val="Cn.gty"/>
      <sheetName val="dbgt(tuien("/>
      <sheetName val="DgiajqatDHC4,"/>
      <sheetName val="gia 3?t lieu"/>
      <sheetName val="CHITIET VL-NC-TT-3p"/>
      <sheetName val="VCV-BE-TONG"/>
      <sheetName val="gVL"/>
      <sheetName val="DTCT-TB"/>
      <sheetName val="dtct cau"/>
      <sheetName val="2_x0000__x0000_(tuyen)"/>
      <sheetName val="VL,NC"/>
      <sheetName val="Tra KS"/>
      <sheetName val="Tai khoan"/>
      <sheetName val="gia vat"/>
      <sheetName val="gia 3"/>
      <sheetName val="gia vat_lieu"/>
      <sheetName val="gia 3_t lieu"/>
      <sheetName val="2"/>
      <sheetName val="ptdg-duong"/>
      <sheetName val="TSO_CHUNG"/>
      <sheetName val="ctTBA"/>
      <sheetName val="BTH phi"/>
      <sheetName val="BLT phi"/>
      <sheetName val="phi,le phi"/>
      <sheetName val="Bien Lai TON"/>
      <sheetName val="BCQT "/>
      <sheetName val="Giay di duong"/>
      <sheetName val="BC QT cua tung ap"/>
      <sheetName val="GIAO CHI TIEU THU QUY 07"/>
      <sheetName val="BANG TONG HOP GIAY NOP TIEN"/>
      <sheetName val="dgngia"/>
      <sheetName val="Tra_bang_QD11-109"/>
      <sheetName val="_x000c__x0000__x0001__x0000__x0000__x0000__x0001_ý"/>
      <sheetName val="NOMENCLATURE"/>
      <sheetName val="Tonghp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Loading"/>
      <sheetName val="Check C"/>
      <sheetName val="PTVT (MAU)"/>
      <sheetName val="Thuc thanh"/>
      <sheetName val="T_Tranh_AnLoc"/>
      <sheetName val="T_Tranh_LocNinh"/>
      <sheetName val="KSTK(1778_Dcuong)"/>
      <sheetName val="dbgt(tuyen)_(2)"/>
      <sheetName val="KSTK_(06)"/>
      <sheetName val="tong_hop"/>
      <sheetName val="phan_tich_DG"/>
      <sheetName val="gia_vat_lieu"/>
      <sheetName val="gia_xe_may"/>
      <sheetName val="gia_nhan_cong"/>
      <sheetName val="Co_gty"/>
      <sheetName val="T_Tranh_LmcNinh"/>
      <sheetName val="KSTK(178_Dcuong)"/>
      <sheetName val="KQTK_(06)"/>
      <sheetName val="TK_TGTGT"/>
      <sheetName val="BR_10%"/>
      <sheetName val="MV_10%_"/>
      <sheetName val="MV_01%"/>
      <sheetName val="Ctg_Thu"/>
      <sheetName val="Ctg_Chi"/>
      <sheetName val="Ctg_Gv"/>
      <sheetName val="Ctgs_1"/>
      <sheetName val="Ctgs_2"/>
      <sheetName val="Ctgs_3"/>
      <sheetName val="Bia_Ctgs"/>
      <sheetName val="BK_NXT"/>
      <sheetName val="Ct_Nxt"/>
      <sheetName val="Cd_Nhap"/>
      <sheetName val="KSTK(1778_c5o_g)"/>
      <sheetName val="db't(tuyen)_(2)"/>
      <sheetName val="wia_nhan_cong"/>
      <sheetName val="CT_doanh_thu_2005"/>
      <sheetName val="Dthu_2006_sua"/>
      <sheetName val="Doanh_thu_gia_thanh"/>
      <sheetName val="6_thang_2006"/>
      <sheetName val="Bao_cao_thue_(2)"/>
      <sheetName val="Tong_hop_CP_T10"/>
      <sheetName val="Bao_cao_thue"/>
      <sheetName val="Thue_cong_trinh"/>
      <sheetName val="Gia_thanh"/>
      <sheetName val="Pke_toan"/>
      <sheetName val="Gia_thanh_cong_trinh_-_Hoa"/>
      <sheetName val="Ke_toan_thuc_hien_cong_trinh"/>
      <sheetName val="Du_kien_DT_9_thang_de_nop"/>
      <sheetName val="Tra_bag"/>
      <sheetName val="N54"/>
      <sheetName val="tonghoptt_(2)"/>
      <sheetName val="da_1x2"/>
      <sheetName val="cat_vang"/>
      <sheetName val="Tnnghop"/>
      <sheetName val="KCCP"/>
      <sheetName val="tonluonsong"/>
      <sheetName val="tuyenphu"/>
      <sheetName val="cau"/>
      <sheetName val="Chitietgia"/>
      <sheetName val="M tren"/>
      <sheetName val="X dam"/>
      <sheetName val="C Cham"/>
      <sheetName val="Sum CONG"/>
      <sheetName val="Sum CONG Conlai"/>
      <sheetName val="Cong tron"/>
      <sheetName val="Công 2(4x4)"/>
      <sheetName val="Gia cong"/>
      <sheetName val="Cong hop"/>
      <sheetName val="tuyenphu (2)"/>
      <sheetName val="Chitietgia (2)"/>
      <sheetName val="DI-ESTI"/>
      <sheetName val="DO AM DT"/>
      <sheetName val="BO"/>
      <sheetName val="DgiaksatDHC"/>
      <sheetName val="2??(tuyen)"/>
      <sheetName val="_x000c_?_x0001_???_x0001_ý"/>
      <sheetName val="CdȮNhap"/>
      <sheetName val="T.Tran( AnLoc"/>
      <sheetName val="gia 8e may"/>
      <sheetName val="SOKTMAY"/>
      <sheetName val="KH-Q1,Q2,01"/>
      <sheetName val="TK22kV"/>
      <sheetName val="[BCNCKT13_S3.xlsYphugia561"/>
      <sheetName val="Thu"/>
      <sheetName val="Chi"/>
      <sheetName val="TH"/>
      <sheetName val="TC"/>
      <sheetName val="NKBH"/>
      <sheetName val="112"/>
      <sheetName val="112CT"/>
      <sheetName val="112-DBSCL"/>
      <sheetName val="311"/>
      <sheetName val="341-NHNN"/>
      <sheetName val="341-NHCT"/>
      <sheetName val="341-DBSCL"/>
      <sheetName val="NK MH"/>
      <sheetName val="NKC"/>
      <sheetName val="CPSXKD"/>
      <sheetName val="Cong no - Cty Huy Hoang"/>
      <sheetName val="CPTM Huy Hoang-HP"/>
      <sheetName val="CTY Huy Hoang"/>
      <sheetName val="Bang luong"/>
      <sheetName val="NK MH (2)"/>
      <sheetName val="_x000c_?_x0001_?_x0001_ý"/>
      <sheetName val="_x000c_"/>
      <sheetName val="So tong hop "/>
      <sheetName val="Gia KS"/>
      <sheetName val="PHAN DS 22 KV"/>
      <sheetName val="chi tiet C"/>
      <sheetName val="Electrical Breakdown"/>
      <sheetName val="TL rieng"/>
      <sheetName val="uniBase"/>
      <sheetName val="vniBase"/>
      <sheetName val="abcBase"/>
      <sheetName val="ESTI."/>
      <sheetName val="2_x0000__x0000_€(tuyen)"/>
      <sheetName val="CTGS"/>
      <sheetName val="db't(tuyeni (2)"/>
      <sheetName val="LEGEND"/>
      <sheetName val="Ke toaٺ_x0001_thuc hien cong trinh"/>
      <sheetName val="2??€(tuyen)"/>
      <sheetName val="IBASE"/>
      <sheetName val="2__(tuyen)"/>
      <sheetName val="_BCNCKT13_S3.xlsYphugia561"/>
      <sheetName val="gia_vatlieu"/>
      <sheetName val="T.Tranh LkcNinh"/>
      <sheetName val="dbgt(tuyel)"/>
      <sheetName val="KRTK (06)"/>
      <sheetName val="_x000c___x0001_____x0001_ý"/>
      <sheetName val="MTL$-INTER"/>
      <sheetName val="_x0000__x0000__x0000__x0000__x0000__x0000__x0000__x0000_"/>
      <sheetName val="Sheet6"/>
      <sheetName val="kl cong"/>
      <sheetName val="thkp"/>
      <sheetName val="clvl"/>
      <sheetName val="ptvl"/>
      <sheetName val="ke"/>
      <sheetName val="MF.01%"/>
      <sheetName val="[BCNCKT13_S3.xl۽_x0000_Ctgs.3"/>
      <sheetName val="_x000c___x0001___x0001_ý"/>
      <sheetName val="Tiepdia"/>
      <sheetName val="|ong hop"/>
      <sheetName val="Temp"/>
      <sheetName val="Lists"/>
      <sheetName val="2_x0000__x0000_�(tuyen)"/>
      <sheetName val="C47-BH-ူ9"/>
      <sheetName val="C47-BH-_x0011_1"/>
      <sheetName val="_BCNCKT13_S3.xl۽"/>
      <sheetName val="_x0010__x0000__x0000__x0000_.VnBook-AntiquaH_x0000__x0000_ÿ_x001f__x0016__x0000__x0000__x0000__x0001__x0000__x0000_"/>
      <sheetName val="_x0001_W_x0000__x0000__x0000__x0014_*Í_x0001_&gt;_x0000__x0000__x0000__x0000__x0000__x0000__x0000_@_x0000__x0000__x0000_õÿ _x0000__x0000_´_x0000__x0000__x0000__x0000_"/>
      <sheetName val="_x0006__x0000__x0000__x0006__x0000__x0000_ _x0006__x0000__x0000_¡_x0006__x0000__x0000_¢_x0006__x0000__x0000_£_x0006__x0000__x0000_¤_x0006__x0000__x0000_¥_x0006__x0000__x0000_"/>
      <sheetName val="_x0000__x0000_I_x0008__x0000__x0000_J_x0008__x0000__x0000_K_x0008__x0000__x0000_L_x0008__x0000__x0000_M_x0008__x0000__x0000_N_x0008__x0000__x0000_O_x0008__x0000__x0000_P"/>
      <sheetName val="Q_x0008__x0000__x0000_R_x0008__x0000__x0000_"/>
      <sheetName val="_x0000_a_x000a__x0000__x0000_b_x000a__x0000__x0000_c_x000a__x0000__x0000_d_x000a__x0000__x0000_e_x000a__x0000__x0000_f_x000a__x0000__x0000_g_x000a__x0000__x0000_h_x000a_"/>
      <sheetName val="j_x000a__x0000__x0000_k_x000a__x0000__x0000_l_x000a_"/>
      <sheetName val="n_x000a__x0000__x0000_o_x000a__x0000__x0000_p_x000a_"/>
      <sheetName val="r_x000a__x0000__x0000_s_x000a__x0000__x0000_t_x000a_"/>
      <sheetName val="v_x000a__x0000__x0000_w_x000a__x0000__x0000_x_x000a_"/>
      <sheetName val="z_x000a__x0000__x0000_{_x000a__x0000__x0000_|_x000a_"/>
      <sheetName val="~_x000a__x0000__x0000__x000a__x0000__x0000__x000a_"/>
      <sheetName val="_x000a__x0000__x0000__x000a__x0000__x0000__x000a_"/>
      <sheetName val="_x000a__x0000__x0000__x000a__x0000__x0000__x000a_"/>
      <sheetName val="_x000a__x0000__x0000__x000a__x0000__x0000__x000a_"/>
      <sheetName val="_x000a__x0000__x0000__x000a__x0000__x0000__x000a_"/>
      <sheetName val="_x000a__x0000__x0000__x000a__x0000__x0000__x000a_"/>
      <sheetName val="_x000a__x0000__x0000__x000a__x0000__x0000__x000a_"/>
      <sheetName val="Tongke"/>
      <sheetName val="KSTK(1778 Dcuone)"/>
      <sheetName val="TH thiet bi"/>
      <sheetName val="2__€(tuyen)"/>
      <sheetName val="TTDZ22"/>
      <sheetName val="5.BANG I"/>
      <sheetName val="FD"/>
      <sheetName val="GI"/>
      <sheetName val="EE (3)"/>
      <sheetName val="PAVEMENT"/>
      <sheetName val="TRAFFIC"/>
      <sheetName val="Cd?Nhap"/>
      <sheetName val="[BCNCKT13_S3.xls_VPPN"/>
      <sheetName val="4"/>
      <sheetName val="Nhat ky - socai thang 2"/>
      <sheetName val="Sheet7"/>
      <sheetName val="nhat ky so cai thang 1"/>
      <sheetName val="Nhat ky so cai thang3"/>
      <sheetName val="Sheet5"/>
      <sheetName val="ND"/>
      <sheetName val="PTVT _MAU_"/>
      <sheetName val="KKKKKKKK"/>
      <sheetName val="p2_x0000__x0000_l"/>
      <sheetName val="_BCNCKT13_S3.xls_VPPN"/>
      <sheetName val="DTCT-TPhuoc"/>
      <sheetName val="KST[(17_x0017_8 Dcuong)"/>
      <sheetName val="[BCNCKT13_S3.xl۽?Ctgs.3"/>
      <sheetName val="????????"/>
      <sheetName val="DPCT"/>
      <sheetName val="TONG KE DZ 0.4 KV"/>
      <sheetName val="NHAP DS"/>
      <sheetName val="PTDGAntoanGT"/>
      <sheetName val="Cau - Cong"/>
      <sheetName val="vt"/>
      <sheetName val="KSTK(17_x005f_x0017_8 Dcuong)"/>
      <sheetName val="KSTK(1778 _x005f_x0004_c5o.g)"/>
      <sheetName val="Tra_ba_x005f_x000e_g"/>
      <sheetName val="_x005f_x0018_N54"/>
      <sheetName val="gia vat_x005f_x0000_lieu"/>
      <sheetName val="gia 3_x005f_x0000_t lieu"/>
      <sheetName val="2_x005f_x0000__x005f_x0000_(tuyen)"/>
      <sheetName val="_x005f_x000c__x005f_x0000__x005f_x0001__x005f_x0000__x0"/>
      <sheetName val="_x005f_x000c___x005f_x0001_____x005f_x0001_ý"/>
      <sheetName val="_x005f_x000c_"/>
      <sheetName val="_x005f_x000c_?_x005f_x0001_???_x005f_x0001_ý"/>
      <sheetName val="_BCNCKT13_S3.xl_"/>
      <sheetName val="2??�(tuyen)"/>
      <sheetName val="TnTranh AnLoc"/>
      <sheetName val="KSTK(17_x005f_x005f_x005f_x0017_8 Dcuong)"/>
      <sheetName val="KSTK(1778 _x005f_x005f_x005f_x0004_c5o.g)"/>
      <sheetName val="Tra_ba_x005f_x005f_x005f_x000e_g"/>
      <sheetName val="_x005f_x005f_x005f_x0018_N54"/>
      <sheetName val="gia vat_x005f_x005f_x005f_x0000_lieu"/>
      <sheetName val="gia 3_x005f_x005f_x005f_x0000_t lieu"/>
      <sheetName val="2_x005f_x005f_x005f_x0000__x005f_x005f_x005f_x0000_(tu"/>
      <sheetName val="_x005f_x005f_x005f_x000c__x005f_x005f_x005f_x0000__x005"/>
      <sheetName val="_x005f_x005f_x005f_x000c___x005f_x005f_x005f_x0001_____"/>
      <sheetName val="_x005f_x005f_x005f_x000c_"/>
      <sheetName val="KSTK(17_x005f_x005f_x005f_x005f_x005f_x005f_x0017"/>
      <sheetName val="KSTK(1778 _x005f_x005f_x005f_x005f_x005f_x005f_x0"/>
      <sheetName val="Tra_ba_x005f_x005f_x005f_x005f_x005f_x005f_x005f_x000e_"/>
      <sheetName val="_x005f_x005f_x005f_x005f_x005f_x005f_x005f_x0018_N54"/>
      <sheetName val="gia vat_x005f_x005f_x005f_x005f_x005f_x005f_x0000"/>
      <sheetName val="gia 3_x005f_x005f_x005f_x005f_x005f_x005f_x005f_x0000_t"/>
      <sheetName val="2_x005f_x005f_x005f_x005f_x005f_x005f_x005f_x0000__x005"/>
      <sheetName val="_x005f_x005f_x005f_x005f_x005f_x005f_x005f_x000c__x005f"/>
      <sheetName val="_x005f_x005f_x005f_x005f_x005f_x005f_x005f_x000c___x005"/>
      <sheetName val="_x005f_x005f_x005f_x005f_x005f_x005f_x005f_x000c_"/>
      <sheetName val="_BCNCKT13_S3.xl۽_Ctgs.3"/>
      <sheetName val="_x0010_"/>
      <sheetName val="_x0001_W"/>
      <sheetName val="_x0006_"/>
      <sheetName val="Q_x0008_"/>
      <sheetName val="j_"/>
      <sheetName val="n_"/>
      <sheetName val="r_"/>
      <sheetName val="v_"/>
      <sheetName val="z_"/>
      <sheetName val="~_"/>
      <sheetName val="_"/>
      <sheetName val="_"/>
      <sheetName val="_"/>
      <sheetName val="_"/>
      <sheetName val="_"/>
      <sheetName val="_"/>
      <sheetName val="bang2"/>
      <sheetName val="[BCNCKT13_S3.xl?_x0000_Ctgs.3"/>
      <sheetName val="_x0010_???.VnBook-AntiquaH??ÿ_x001f__x0016_???_x0001_??"/>
      <sheetName val="_x0001_W???_x0014_*Í_x0001_&gt;???????@???õÿ ??´????"/>
      <sheetName val="_x0006_??_x0006_?? _x0006_??¡_x0006_??¢_x0006_??£_x0006_??¤_x0006_??¥_x0006_??"/>
      <sheetName val="??I_x0008_??J_x0008_??K_x0008_??L_x0008_??M_x0008_??N_x0008_??O_x0008_??P"/>
      <sheetName val="Q_x0008_??R_x0008_??"/>
      <sheetName val="?a_x000a_??b_x000a_??c_x000a_??d_x000a_??e_x000a_??f_x000a_??g_x000a_??h_x000a_"/>
      <sheetName val="j_x000a_??k_x000a_??l_x000a_"/>
      <sheetName val="n_x000a_??o_x000a_??p_x000a_"/>
      <sheetName val="r_x000a_??s_x000a_??t_x000a_"/>
      <sheetName val="v_x000a_??w_x000a_??x_x000a_"/>
      <sheetName val="z_x000a_??{_x000a_??|_x000a_"/>
      <sheetName val="~_x000a_??_x000a_??_x000a_"/>
      <sheetName val="_x000a_??_x000a_??_x000a_"/>
      <sheetName val="_x000a_??_x000a_??_x000a_"/>
      <sheetName val="_x000a_??_x000a_??_x000a_"/>
      <sheetName val="_x000a_??_x000a_??_x000a_"/>
      <sheetName val="_x000a_??_x000a_??_x000a_"/>
      <sheetName val="_x000a_??_x000a_??_x000a_"/>
      <sheetName val="[BCNCKT13_S3.xl??Ctgs.3"/>
      <sheetName val="TLP CAU"/>
      <sheetName val="Don gia-cau"/>
      <sheetName val="Khoi luong"/>
      <sheetName val="NEW-PANEL"/>
      <sheetName val="KST_(17_x0017_8 Dcuong)"/>
      <sheetName val="NC"/>
      <sheetName val="NHATKYC"/>
      <sheetName val="2__�(tuyen)"/>
      <sheetName val="To~ghop"/>
      <sheetName val="db't(tuyen) ,2)"/>
      <sheetName val="_BCNCKT13_S3.xl?"/>
      <sheetName val="C47-BH-?9"/>
      <sheetName val="2_x0000__x0000_?(tuyen)"/>
      <sheetName val="Ke toa?_x0001_thuc hien cong trinh"/>
      <sheetName val="CHIET TINH TBA"/>
      <sheetName val="________"/>
      <sheetName val="Ctg_Gv_x0000_ӱ_x0000__x0000__x0000__x0000__x0000__x0000__x0000__x0000__x0009__x0000__xdcfc_ӱ_x0000__x0004__x0000__x0000__x0000__x0000__x0000__x0000_㠈ӱ_x0000_"/>
      <sheetName val="P. tich"/>
      <sheetName val="Ke toa__x0001_thuc hien cong trinh"/>
      <sheetName val="V-N-M"/>
      <sheetName val="p2"/>
      <sheetName val="_BCNCKT13_S3.xl__Ctgs.3"/>
      <sheetName val="C47-BH-_9"/>
      <sheetName val="T_Tranh_AnLoc1"/>
      <sheetName val="T_Tranh_LocNinh1"/>
      <sheetName val="KSTK(1778_Dcuong)1"/>
      <sheetName val="dbgt(tuyen)_(2)1"/>
      <sheetName val="KSTK_(06)1"/>
      <sheetName val="tong_hop1"/>
      <sheetName val="phan_tich_DG1"/>
      <sheetName val="gia_vat_lieu1"/>
      <sheetName val="gia_xe_may1"/>
      <sheetName val="gia_nhan_cong1"/>
      <sheetName val="TK_TGTGT1"/>
      <sheetName val="BR_10%1"/>
      <sheetName val="MV_10%_1"/>
      <sheetName val="MV_01%1"/>
      <sheetName val="Ctg_Thu1"/>
      <sheetName val="Ctg_Chi1"/>
      <sheetName val="Ctg_Gv1"/>
      <sheetName val="Ctgs_11"/>
      <sheetName val="Ctgs_21"/>
      <sheetName val="Ctgs_31"/>
      <sheetName val="Bia_Ctgs1"/>
      <sheetName val="BK_NXT1"/>
      <sheetName val="Ct_Nxt1"/>
      <sheetName val="Cd_Nhap1"/>
      <sheetName val="Co_gty1"/>
      <sheetName val="T_Tranh_LmcNinh1"/>
      <sheetName val="KQTK_(06)1"/>
      <sheetName val="db't(tuyen)_(2)1"/>
      <sheetName val="wia_nhan_cong1"/>
      <sheetName val="CT_doanh_thu_20051"/>
      <sheetName val="Dthu_2006_sua1"/>
      <sheetName val="Doanh_thu_gia_thanh1"/>
      <sheetName val="6_thang_20061"/>
      <sheetName val="Bao_cao_thue_(2)1"/>
      <sheetName val="Tong_hop_CP_T101"/>
      <sheetName val="Bao_cao_thue1"/>
      <sheetName val="Thue_cong_trinh1"/>
      <sheetName val="Gia_thanh1"/>
      <sheetName val="Pke_toan1"/>
      <sheetName val="Gia_thanh_cong_trinh_-_Hoa1"/>
      <sheetName val="Ke_toan_thuc_hien_cong_trinh1"/>
      <sheetName val="Du_kien_DT_9_thang_de_nop1"/>
      <sheetName val="tonghoptt_(2)1"/>
      <sheetName val="da_1x21"/>
      <sheetName val="cat_vang1"/>
      <sheetName val="Tai_khoan"/>
      <sheetName val="gia_3t_lieu"/>
      <sheetName val="gia_vat?lieu"/>
      <sheetName val="dtct_cau"/>
      <sheetName val="fia_vat_lieu"/>
      <sheetName val="Cn_gty"/>
      <sheetName val="Tra_KS"/>
      <sheetName val="gia_3?t_lieu"/>
      <sheetName val="PTVT_(MAU)"/>
      <sheetName val="CHITIET_VL-NC-TT-3p"/>
      <sheetName val="Check_C"/>
      <sheetName val="ý"/>
      <sheetName val="Electrical_Breakdown"/>
      <sheetName val="gia_vat"/>
      <sheetName val="gia_3"/>
      <sheetName val="PHAN_DS_22_KV"/>
      <sheetName val="chi_tiet_C"/>
      <sheetName val="BTH_phi"/>
      <sheetName val="BLT_phi"/>
      <sheetName val="phi,le_phi"/>
      <sheetName val="Bien_Lai_TON"/>
      <sheetName val="BCQT_"/>
      <sheetName val="Giay_di_duong"/>
      <sheetName val="BC_QT_cua_tung_ap"/>
      <sheetName val="GIAO_CHI_TIEU_THU_QUY_07"/>
      <sheetName val="_x0010____.VnBook-AntiquaH__ÿ_x001f__x0016_____x0001___"/>
      <sheetName val="_x0001_W____x0014__Í_x0001_&gt;_______@___õÿ __´____"/>
      <sheetName val="_x0006____x0006___ _x0006___¡_x0006___¢_x0006___£_x0006___¤_x0006___¥_x0006___"/>
      <sheetName val="__I_x0008___J_x0008___K_x0008___L_x0008___M_x0008___N_x0008___O_x0008___P"/>
      <sheetName val="Q_x0008___R_x0008___"/>
      <sheetName val="_a___b___c___d___e___f___g___h_"/>
      <sheetName val="j___k___l_"/>
      <sheetName val="n___o___p_"/>
      <sheetName val="r___s___t_"/>
      <sheetName val="v___w___x_"/>
      <sheetName val="z___{___|_"/>
      <sheetName val="~_______"/>
      <sheetName val="_______"/>
      <sheetName val="_______"/>
      <sheetName val="_______"/>
      <sheetName val="_______"/>
      <sheetName val="_______"/>
      <sheetName val="_______"/>
      <sheetName val="dtct cong"/>
      <sheetName val="BANG_TONG_HOP_GIAY_NOP_TIEN"/>
      <sheetName val="????ý"/>
      <sheetName val="??ý"/>
      <sheetName val="Thuc_thanh"/>
      <sheetName val="gia_vat_lieu2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 refreshError="1"/>
      <sheetData sheetId="107"/>
      <sheetData sheetId="108"/>
      <sheetData sheetId="109" refreshError="1"/>
      <sheetData sheetId="110" refreshError="1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/>
      <sheetData sheetId="296"/>
      <sheetData sheetId="297"/>
      <sheetData sheetId="298"/>
      <sheetData sheetId="299"/>
      <sheetData sheetId="300"/>
      <sheetData sheetId="301"/>
      <sheetData sheetId="302" refreshError="1"/>
      <sheetData sheetId="303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/>
      <sheetData sheetId="341" refreshError="1"/>
      <sheetData sheetId="342"/>
      <sheetData sheetId="343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/>
      <sheetData sheetId="445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A"/>
      <sheetName val="DGchitiet"/>
      <sheetName val="Gia vat tu"/>
      <sheetName val="XL4Poppy"/>
      <sheetName val="XKTHANG0104"/>
      <sheetName val="NKTHANG0104"/>
      <sheetName val="Sheet1"/>
      <sheetName val="NL 2002"/>
      <sheetName val="HC"/>
      <sheetName val="Sheet3"/>
      <sheetName val="NL"/>
      <sheetName val="NL 2003"/>
      <sheetName val="khong dat"/>
      <sheetName val="TD PKN"/>
      <sheetName val="00000000"/>
      <sheetName val="10000000"/>
      <sheetName val="20000000"/>
      <sheetName val="SHIFT1102"/>
      <sheetName val="SHIFT1202"/>
      <sheetName val="Shift0103 (2)"/>
      <sheetName val="15-05-2003"/>
      <sheetName val="XXXXXXXX"/>
      <sheetName val="CH3-TBA"/>
      <sheetName val="CH3-DZ"/>
      <sheetName val="KPVC-BD "/>
      <sheetName val="Ma KH"/>
      <sheetName val="chitiet"/>
      <sheetName val="tonghop"/>
      <sheetName val="XL4Test5"/>
      <sheetName val="CaMay"/>
      <sheetName val="DGiaT"/>
      <sheetName val="DGiaTN"/>
      <sheetName val="TT"/>
      <sheetName val="Gia thanh"/>
      <sheetName val="DGchitiet "/>
      <sheetName val="chiettinh"/>
      <sheetName val="Sum"/>
      <sheetName val="KL CT Goc"/>
      <sheetName val="dutoannhalk"/>
      <sheetName val="klt"/>
      <sheetName val="ncc"/>
      <sheetName val="KLNC Con Lai"/>
      <sheetName val="Gia VLNCMTC"/>
      <sheetName val="Chi tiet"/>
      <sheetName val="2002"/>
      <sheetName val="2003"/>
      <sheetName val="2004"/>
      <sheetName val="Kphi"/>
      <sheetName val="H13"/>
      <sheetName val="H6-7"/>
      <sheetName val="H6-3"/>
      <sheetName val="Sheet4"/>
      <sheetName val="KPVC_BD "/>
      <sheetName val="parker"/>
      <sheetName val="Sheet5"/>
      <sheetName val="Sheet2"/>
      <sheetName val="KL"/>
      <sheetName val="CTDG"/>
      <sheetName val="CPTT"/>
      <sheetName val="TDT"/>
      <sheetName val="TH"/>
      <sheetName val="#REF"/>
      <sheetName val="Dchinh(chinhthuc)"/>
      <sheetName val="MTO REV.2(ARMOR)"/>
      <sheetName val="B-Q1"/>
      <sheetName val="B-Q2"/>
      <sheetName val="N-Q1"/>
      <sheetName val="N-Q2"/>
      <sheetName val="tonghd"/>
      <sheetName val="hoadon"/>
      <sheetName val="CHUYEN"/>
      <sheetName val="NOIDUNG"/>
      <sheetName val="KH"/>
      <sheetName val="Thang9"/>
      <sheetName val="CUOC"/>
      <sheetName val="PHI"/>
      <sheetName val="ctct"/>
      <sheetName val="ctyc"/>
      <sheetName val="chuyentien"/>
      <sheetName val="phichuyen"/>
      <sheetName val="luong"/>
      <sheetName val="ESTI."/>
      <sheetName val="DI-ESTI"/>
      <sheetName val="data. invoice"/>
      <sheetName val="DZ 22KV"/>
      <sheetName val="TDTKP"/>
      <sheetName val="DK-KH"/>
      <sheetName val="bdkdt"/>
      <sheetName val="LACK"/>
      <sheetName val="PLIST"/>
      <sheetName val="FAB. 602M"/>
      <sheetName val="TT35"/>
      <sheetName val="Giathanh1m3BT"/>
      <sheetName val="LKVL-CK-HT-GD1"/>
      <sheetName val="TONGKE-HT"/>
      <sheetName val="PVC.T1"/>
      <sheetName val="PVC.T2"/>
      <sheetName val="PVC.T3"/>
      <sheetName val="Bang chiet tinh TBA"/>
      <sheetName val="PTVT (MAU)"/>
      <sheetName val="Bang Du Tinh Luong NV"/>
      <sheetName val="_x0000__x0000__x0000__x0000__x0000_"/>
      <sheetName val="Gia V1L"/>
      <sheetName val="CTGT"/>
      <sheetName val="Xuat NHap Ton"/>
      <sheetName val="Nhap VT"/>
      <sheetName val="Xuat VT"/>
      <sheetName val="BB&amp;DD"/>
      <sheetName val="Carton"/>
      <sheetName val="Cantin &amp; Vesinh"/>
      <sheetName val="Kho Nhom"/>
      <sheetName val="DBDB"/>
      <sheetName val="DBCQ"/>
      <sheetName val="MC&amp;LX"/>
      <sheetName val="Lan"/>
      <sheetName val="CKSX"/>
      <sheetName val="Lo Xi"/>
      <sheetName val="Nau mang"/>
      <sheetName val="Nau Cuc"/>
      <sheetName val="Son Nhiet"/>
      <sheetName val="Chi Nhanh"/>
      <sheetName val="QC"/>
      <sheetName val="CKKM"/>
      <sheetName val="Kho Moc"/>
      <sheetName val="Thuy Dai"/>
      <sheetName val="KVT, VP,  KCS"/>
      <sheetName val="TNHCHINH"/>
      <sheetName val="Dinh nghia"/>
      <sheetName val="DGduong"/>
      <sheetName val="List of Purchase orders"/>
      <sheetName val="FORM"/>
      <sheetName val="CDTK"/>
      <sheetName val="V.lieu"/>
      <sheetName val="REGION"/>
      <sheetName val="OFFGRID"/>
      <sheetName val="Giavattu"/>
      <sheetName val="VL"/>
      <sheetName val="?????"/>
      <sheetName val="_____"/>
      <sheetName val="Gia_vat_tu"/>
      <sheetName val="Shift0103_(2)"/>
      <sheetName val="DGchitiet_"/>
      <sheetName val="KL_CT_Goc"/>
      <sheetName val="KLNC_Con_Lai"/>
      <sheetName val="Shift01030(2)"/>
      <sheetName val="phuluc1"/>
      <sheetName val="Thong so (1)"/>
      <sheetName val="Chiet tinh dz22"/>
      <sheetName val="Dulieu"/>
      <sheetName val="_x005f_x0000__x005f_x0000__x005f_x0000__x005f_x0000__x0"/>
      <sheetName val="MTP"/>
      <sheetName val="_x0000__x0000__x0000__x0000__x0"/>
      <sheetName val="_x005f_x0000__x005f_x0000__x005"/>
      <sheetName val="_x0000__x0000__x0000__x0000__x0000__x0000__x0000__x0000_"/>
      <sheetName val=""/>
      <sheetName val="Tong hop"/>
      <sheetName val="Tien Luong"/>
      <sheetName val="bt4"/>
      <sheetName val="Sheet6"/>
      <sheetName val="PTDGDT"/>
      <sheetName val="KQKD_05"/>
      <sheetName val="th2005"/>
      <sheetName val="MTP1"/>
      <sheetName val="NOIDUNF"/>
      <sheetName val="CC"/>
      <sheetName val="________"/>
      <sheetName val="????????"/>
      <sheetName val="bang tien luong"/>
      <sheetName val="NL_2002"/>
      <sheetName val="NL_2003"/>
      <sheetName val="khong_dat"/>
      <sheetName val="TD_PKN"/>
      <sheetName val="KPVC-BD_"/>
      <sheetName val="Gia_VLNCMTC"/>
      <sheetName val="Gia_thanh"/>
      <sheetName val="Ma_KH"/>
      <sheetName val="Bang_chiet_tinh_TBA"/>
      <sheetName val="PTVT_(MAU)"/>
      <sheetName val="Chi_tiet"/>
      <sheetName val="FAB__602M"/>
      <sheetName val="KPVC_BD_"/>
      <sheetName val="DZ_22KV"/>
      <sheetName val="MTO_REV_2(ARMOR)"/>
      <sheetName val="List_of_Purchase_orders"/>
      <sheetName val="Gia_V1L"/>
      <sheetName val="data__invoice"/>
      <sheetName val="PVC_T1"/>
      <sheetName val="PVC_T2"/>
      <sheetName val="PVC_T3"/>
      <sheetName val="Dinh_nghia"/>
      <sheetName val="Thong_so_(1)"/>
      <sheetName val="V_lieu"/>
      <sheetName val="Dinh muc CP KTCB khac"/>
      <sheetName val="Bang tinh gia VL"/>
      <sheetName val="Chart1"/>
      <sheetName val="xb co thue"/>
      <sheetName val="XL4Poppy (2)"/>
      <sheetName val="Du_lieu"/>
      <sheetName val="DON GIA"/>
      <sheetName val="De Bai"/>
      <sheetName val="XLAP"/>
      <sheetName val="dtct cong"/>
      <sheetName val="trungthu-TNHH"/>
      <sheetName val="TS"/>
      <sheetName val="General"/>
      <sheetName val="TTHBCMT"/>
      <sheetName val="Tke"/>
      <sheetName val="CHITIET VL-NCHT1 (2)"/>
      <sheetName val="ThongSo"/>
      <sheetName val="KH-Q1,Q2,01"/>
      <sheetName val="Ti Gia"/>
      <sheetName val="HS"/>
      <sheetName val="VCV-BE-TONG"/>
      <sheetName val="CHITIET-DZ04"/>
      <sheetName val="VLHT XD"/>
      <sheetName val="TTDZ22"/>
      <sheetName val="KKKKKKKK"/>
      <sheetName val="TONGKE3p "/>
      <sheetName val="BANG TONG HOP CHAM CONG T05-201"/>
      <sheetName val="BANG TONG HOP CHAM CONG T06-201"/>
      <sheetName val="BANG TONG HOP CHAM CONG T07-201"/>
      <sheetName val="BANG TONG HOP CHAM CONG T08"/>
      <sheetName val="BANG TONG HOP CHAM CONG T9"/>
      <sheetName val="CTA NCS cond.2012"/>
      <sheetName val="NHATKY"/>
      <sheetName val="Budget Revenues"/>
      <sheetName val="BH0"/>
      <sheetName val="gVL"/>
      <sheetName val="BILAL2"/>
      <sheetName val="ptvt"/>
      <sheetName val="ctbetong"/>
      <sheetName val="QUOTATION"/>
      <sheetName val="DG-Don vi"/>
      <sheetName val="BCDSPS"/>
      <sheetName val="DANH SACH"/>
      <sheetName val="CDPS"/>
      <sheetName val="DG3285"/>
      <sheetName val="Phuong an 1"/>
      <sheetName val="B2"/>
      <sheetName val="DK_KH"/>
      <sheetName val="ESTI_"/>
      <sheetName val="Xuat_NHap_Ton"/>
      <sheetName val="Nhap_VT"/>
      <sheetName val="Xuat_VT"/>
      <sheetName val="Cantin_&amp;_Vesinh"/>
      <sheetName val="Kho_Nhom"/>
      <sheetName val="Lo_Xi"/>
      <sheetName val="Nau_mang"/>
      <sheetName val="Nau_Cuc"/>
      <sheetName val="Son_Nhiet"/>
      <sheetName val="Chi_Nhanh"/>
      <sheetName val="Kho_Moc"/>
      <sheetName val="Thuy_Dai"/>
      <sheetName val="KVT,_VP,__KCS"/>
      <sheetName val="diachi"/>
      <sheetName val="Scheme B Estimate "/>
      <sheetName val="Gia_vat_tu1"/>
      <sheetName val="DGchitiet_1"/>
      <sheetName val="NL_20021"/>
      <sheetName val="NL_20031"/>
      <sheetName val="khong_dat1"/>
      <sheetName val="TD_PKN1"/>
      <sheetName val="Shift0103_(2)1"/>
      <sheetName val="Ma_KH1"/>
      <sheetName val="KPVC-BD_1"/>
      <sheetName val="CHIET TINH TBA "/>
      <sheetName val="Gia_thanh1"/>
      <sheetName val="Gia_VLNCMTC1"/>
      <sheetName val="KPVC_BD_1"/>
      <sheetName val="KL_CT_Goc1"/>
      <sheetName val="KLNC_Con_Lai1"/>
      <sheetName val="DZ_22KV1"/>
      <sheetName val="Chi_tiet1"/>
      <sheetName val="Bang_chiet_tinh_TBA1"/>
      <sheetName val="MTO_REV_2(ARMOR)1"/>
      <sheetName val="FAB__602M1"/>
      <sheetName val="data__invoice1"/>
      <sheetName val="Gia_V1L1"/>
      <sheetName val="V_lieu1"/>
      <sheetName val="PTVT_(MAU)1"/>
      <sheetName val="Chiet_tinh_dz22"/>
      <sheetName val="PVC_T11"/>
      <sheetName val="PVC_T21"/>
      <sheetName val="PVC_T31"/>
      <sheetName val="Bang_Du_Tinh_Luong_NV"/>
      <sheetName val="Dinh_nghia1"/>
      <sheetName val="List_of_Purchase_orders1"/>
      <sheetName val="Thong_so_(1)1"/>
      <sheetName val="bang_tien_luong"/>
      <sheetName val="Tong_hop"/>
      <sheetName val="Dinh_muc_CP_KTCB_khac"/>
      <sheetName val="Bang_tinh_gia_VL"/>
      <sheetName val="xb_co_thue"/>
      <sheetName val="XL4Poppy_(2)"/>
      <sheetName val="DON_GIA"/>
      <sheetName val="TONGKE3p_"/>
      <sheetName val="TTVanChuyen"/>
      <sheetName val="CHITIET VL-NC-TT-3p"/>
      <sheetName val="GIAVLIEU"/>
      <sheetName val="QMCT"/>
      <sheetName val="_x005f_x0000__x005f_x0000__x005f_x0000__x005f_x0000___2"/>
      <sheetName val="Sheet7"/>
      <sheetName val="_x0000__x0000__x0000__x0000___2"/>
      <sheetName val="_x005f_x0000__x005f_x0000__x005f_x0000__x005f_x0000___3"/>
      <sheetName val="He so"/>
      <sheetName val="DATA"/>
      <sheetName val="_x005f_x0000__x005f_x0000__x005f_x0000__x005f_x0000___4"/>
      <sheetName val="PK Đệ Nhất giá Tiền Phong"/>
      <sheetName val="PK DAY TC ISO"/>
      <sheetName val="PK HD TC ISO"/>
      <sheetName val="PK DAY TC ASTM"/>
      <sheetName val="Khoi Luong"/>
      <sheetName val="DG1"/>
      <sheetName val="PTD"/>
      <sheetName val="Tiên lượng "/>
      <sheetName val="5"/>
      <sheetName val="Nhapxuat"/>
      <sheetName val="TT04"/>
      <sheetName val="vltr"/>
      <sheetName val="CPBT"/>
      <sheetName val="SP"/>
      <sheetName val="구미"/>
      <sheetName val="8호기TEST"/>
      <sheetName val="CT Thang Mo"/>
      <sheetName val="CT  PL"/>
      <sheetName val="VANKHUON"/>
      <sheetName val="PNT-QUOT-#3"/>
      <sheetName val="COAT&amp;WRAP-QIOT-#3"/>
      <sheetName val="TN"/>
      <sheetName val="ND"/>
      <sheetName val="Germany"/>
      <sheetName val="Europe "/>
      <sheetName val="Canada"/>
      <sheetName val="Poland"/>
      <sheetName val="Australia"/>
      <sheetName val="GIA NC, MAY"/>
      <sheetName val="TDTKP1"/>
      <sheetName val="_x005f_x0000__x005f_x0000__x005f_x0000__x005f_x0000___5"/>
      <sheetName val="VCVl"/>
      <sheetName val="Gia tri vat tu"/>
      <sheetName val="_x005f_x0000__x005f_x0000__x005f_x0000__x005f_x0000___6"/>
      <sheetName val="INPUT"/>
      <sheetName val="_x0000__x0000__x0000__x0000___3"/>
      <sheetName val="_x0000__x0000__x0000__x0000___4"/>
      <sheetName val="_x0000__x0000__x0000__x0000___5"/>
      <sheetName val="_x0000__x0000__x0000__x0000___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/>
      <sheetData sheetId="87"/>
      <sheetData sheetId="88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/>
      <sheetData sheetId="162"/>
      <sheetData sheetId="163" refreshError="1"/>
      <sheetData sheetId="164" refreshError="1"/>
      <sheetData sheetId="165" refreshError="1"/>
      <sheetData sheetId="166" refreshError="1"/>
      <sheetData sheetId="167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/>
      <sheetData sheetId="197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/>
      <sheetData sheetId="265" refreshError="1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VC"/>
      <sheetName val="TVL"/>
      <sheetName val="ptdg"/>
      <sheetName val="DTCT"/>
      <sheetName val="TH"/>
      <sheetName val="KSTK"/>
      <sheetName val="NTKL"/>
      <sheetName val="Den bu"/>
      <sheetName val="trabang"/>
      <sheetName val="Dg Dchat"/>
      <sheetName val="Dg Dhinh"/>
      <sheetName val="KLNT"/>
      <sheetName val="Congty"/>
      <sheetName val="VPPN"/>
      <sheetName val="XN74"/>
      <sheetName val="XN54"/>
      <sheetName val="XN33"/>
      <sheetName val="NK96"/>
      <sheetName val="XL4Test5"/>
      <sheetName val="Sheet1 (2)"/>
      <sheetName val="Sheet1"/>
      <sheetName val="Chart1"/>
      <sheetName val="chi phi doi"/>
      <sheetName val="Doanh thu"/>
      <sheetName val="TSCD"/>
      <sheetName val="chung tu TM"/>
      <sheetName val="chung tu NH"/>
      <sheetName val="So ke toan"/>
      <sheetName val="00000000"/>
      <sheetName val="10000000"/>
      <sheetName val="XL4Poppy"/>
      <sheetName val="C.noTX01"/>
      <sheetName val="Sheet2"/>
      <sheetName val="T.HopCNo"/>
      <sheetName val="THCNoATrung"/>
      <sheetName val="Sheet6"/>
      <sheetName val="BaocaoC.No2"/>
      <sheetName val="BaocaoC.noHopC.ty"/>
      <sheetName val="THAtraQuy"/>
      <sheetName val="No Ca.N"/>
      <sheetName val="C.tiêt C.ty"/>
      <sheetName val="CN.TCT03"/>
      <sheetName val="CN kho đoi"/>
      <sheetName val="T.Hop CN"/>
      <sheetName val="CTHTchưa TTnộibộ"/>
      <sheetName val="CN2004 Nộp TCT"/>
      <sheetName val="CN TCT04"/>
      <sheetName val="XXXXXXXX"/>
      <sheetName val="2G.04"/>
      <sheetName val="2G.05"/>
      <sheetName val="2G.06"/>
      <sheetName val="2G.07"/>
      <sheetName val="2G.08"/>
      <sheetName val="2G.09"/>
      <sheetName val="2G.10"/>
      <sheetName val="kl bun"/>
      <sheetName val="kl xay"/>
      <sheetName val="kl dao dat"/>
      <sheetName val="kl lop lot"/>
      <sheetName val="kl san gat"/>
      <sheetName val="2G.11"/>
      <sheetName val="XXXXXXX0"/>
      <sheetName val="XXXXXXX1"/>
      <sheetName val="ka"/>
    </sheetNames>
    <sheetDataSet>
      <sheetData sheetId="0"/>
      <sheetData sheetId="1"/>
      <sheetData sheetId="2"/>
      <sheetData sheetId="3" refreshError="1">
        <row r="8">
          <cell r="A8">
            <v>55</v>
          </cell>
        </row>
        <row r="9">
          <cell r="A9">
            <v>56</v>
          </cell>
        </row>
        <row r="10">
          <cell r="A10">
            <v>58</v>
          </cell>
        </row>
        <row r="11">
          <cell r="A11">
            <v>60</v>
          </cell>
        </row>
        <row r="12">
          <cell r="A12">
            <v>59</v>
          </cell>
        </row>
        <row r="13">
          <cell r="A13">
            <v>65</v>
          </cell>
        </row>
        <row r="14">
          <cell r="A14">
            <v>62</v>
          </cell>
        </row>
        <row r="15">
          <cell r="A15">
            <v>63</v>
          </cell>
        </row>
        <row r="16">
          <cell r="A16">
            <v>25</v>
          </cell>
        </row>
        <row r="18">
          <cell r="A18">
            <v>33</v>
          </cell>
        </row>
        <row r="19">
          <cell r="A19">
            <v>34</v>
          </cell>
        </row>
        <row r="20">
          <cell r="A20">
            <v>35</v>
          </cell>
        </row>
        <row r="21">
          <cell r="A21">
            <v>36</v>
          </cell>
        </row>
        <row r="22">
          <cell r="A22">
            <v>37</v>
          </cell>
        </row>
        <row r="23">
          <cell r="A23">
            <v>71</v>
          </cell>
        </row>
        <row r="24">
          <cell r="A24">
            <v>70</v>
          </cell>
        </row>
        <row r="25">
          <cell r="A25">
            <v>80</v>
          </cell>
        </row>
        <row r="26">
          <cell r="A26">
            <v>81</v>
          </cell>
        </row>
        <row r="27">
          <cell r="A27">
            <v>65</v>
          </cell>
        </row>
        <row r="28">
          <cell r="A28">
            <v>10</v>
          </cell>
        </row>
        <row r="30">
          <cell r="A30">
            <v>15</v>
          </cell>
        </row>
        <row r="31">
          <cell r="A31">
            <v>14</v>
          </cell>
        </row>
        <row r="33">
          <cell r="A33">
            <v>26</v>
          </cell>
        </row>
        <row r="34">
          <cell r="A34">
            <v>27</v>
          </cell>
        </row>
        <row r="35">
          <cell r="A35">
            <v>28</v>
          </cell>
        </row>
        <row r="36">
          <cell r="A36">
            <v>29</v>
          </cell>
        </row>
        <row r="37">
          <cell r="A37">
            <v>30</v>
          </cell>
        </row>
        <row r="38">
          <cell r="A38">
            <v>31</v>
          </cell>
        </row>
        <row r="40">
          <cell r="A40">
            <v>42</v>
          </cell>
        </row>
        <row r="41">
          <cell r="A41">
            <v>43</v>
          </cell>
        </row>
        <row r="42">
          <cell r="A42">
            <v>52</v>
          </cell>
        </row>
        <row r="43">
          <cell r="A43">
            <v>53</v>
          </cell>
        </row>
        <row r="44">
          <cell r="A44">
            <v>57</v>
          </cell>
        </row>
        <row r="47">
          <cell r="A47">
            <v>54</v>
          </cell>
        </row>
        <row r="48">
          <cell r="A48">
            <v>72</v>
          </cell>
        </row>
        <row r="49">
          <cell r="A49">
            <v>51</v>
          </cell>
        </row>
        <row r="50">
          <cell r="A50">
            <v>63</v>
          </cell>
        </row>
        <row r="51">
          <cell r="A51">
            <v>62</v>
          </cell>
        </row>
        <row r="52">
          <cell r="A52">
            <v>64</v>
          </cell>
        </row>
        <row r="54">
          <cell r="A54">
            <v>88</v>
          </cell>
        </row>
        <row r="55">
          <cell r="A55">
            <v>89</v>
          </cell>
        </row>
        <row r="56">
          <cell r="A56">
            <v>44</v>
          </cell>
        </row>
        <row r="57">
          <cell r="A57">
            <v>87</v>
          </cell>
        </row>
        <row r="59">
          <cell r="A59" t="str">
            <v>VL</v>
          </cell>
        </row>
        <row r="67">
          <cell r="A67">
            <v>41</v>
          </cell>
        </row>
        <row r="69">
          <cell r="A69">
            <v>41</v>
          </cell>
        </row>
        <row r="70">
          <cell r="A70">
            <v>12</v>
          </cell>
        </row>
        <row r="71">
          <cell r="A71">
            <v>32</v>
          </cell>
        </row>
        <row r="72">
          <cell r="A72">
            <v>9</v>
          </cell>
        </row>
        <row r="73">
          <cell r="A73">
            <v>11</v>
          </cell>
        </row>
        <row r="75">
          <cell r="A75">
            <v>39</v>
          </cell>
        </row>
        <row r="76">
          <cell r="A76">
            <v>40</v>
          </cell>
        </row>
        <row r="77">
          <cell r="A77">
            <v>43</v>
          </cell>
        </row>
        <row r="78">
          <cell r="A78">
            <v>38</v>
          </cell>
        </row>
        <row r="79">
          <cell r="A79">
            <v>79</v>
          </cell>
        </row>
        <row r="80">
          <cell r="A80">
            <v>21</v>
          </cell>
        </row>
        <row r="81">
          <cell r="A81">
            <v>23</v>
          </cell>
        </row>
        <row r="82">
          <cell r="A82">
            <v>24</v>
          </cell>
        </row>
        <row r="84">
          <cell r="A84">
            <v>44</v>
          </cell>
        </row>
        <row r="85">
          <cell r="A85">
            <v>49</v>
          </cell>
        </row>
        <row r="86">
          <cell r="A86">
            <v>50</v>
          </cell>
        </row>
        <row r="87">
          <cell r="A87">
            <v>47</v>
          </cell>
        </row>
        <row r="88">
          <cell r="A88">
            <v>61</v>
          </cell>
        </row>
        <row r="89">
          <cell r="A89">
            <v>48</v>
          </cell>
        </row>
        <row r="90">
          <cell r="A90">
            <v>66</v>
          </cell>
        </row>
        <row r="91">
          <cell r="A91">
            <v>67</v>
          </cell>
        </row>
        <row r="92">
          <cell r="A92">
            <v>68</v>
          </cell>
        </row>
        <row r="93">
          <cell r="A93">
            <v>69</v>
          </cell>
        </row>
        <row r="94">
          <cell r="A94">
            <v>51</v>
          </cell>
        </row>
        <row r="95">
          <cell r="A95">
            <v>45</v>
          </cell>
        </row>
        <row r="96">
          <cell r="A96">
            <v>46</v>
          </cell>
        </row>
        <row r="98">
          <cell r="A98">
            <v>85</v>
          </cell>
        </row>
        <row r="99">
          <cell r="A99">
            <v>86</v>
          </cell>
        </row>
        <row r="100">
          <cell r="A100">
            <v>97</v>
          </cell>
        </row>
        <row r="101">
          <cell r="A101">
            <v>98</v>
          </cell>
        </row>
        <row r="102">
          <cell r="A102">
            <v>58</v>
          </cell>
        </row>
        <row r="103">
          <cell r="A103">
            <v>59</v>
          </cell>
        </row>
        <row r="104">
          <cell r="A104">
            <v>51</v>
          </cell>
        </row>
        <row r="105">
          <cell r="A105">
            <v>56</v>
          </cell>
        </row>
        <row r="106">
          <cell r="A106">
            <v>84</v>
          </cell>
        </row>
        <row r="107">
          <cell r="A107">
            <v>94</v>
          </cell>
        </row>
        <row r="108">
          <cell r="A108">
            <v>72</v>
          </cell>
        </row>
        <row r="110">
          <cell r="A110">
            <v>85</v>
          </cell>
        </row>
        <row r="111">
          <cell r="A111">
            <v>96</v>
          </cell>
        </row>
        <row r="112">
          <cell r="A112">
            <v>92</v>
          </cell>
        </row>
        <row r="113">
          <cell r="A113">
            <v>95</v>
          </cell>
        </row>
        <row r="114">
          <cell r="A114">
            <v>84</v>
          </cell>
        </row>
        <row r="115">
          <cell r="A115">
            <v>94</v>
          </cell>
        </row>
        <row r="116">
          <cell r="A116">
            <v>12</v>
          </cell>
        </row>
        <row r="117">
          <cell r="A117">
            <v>90</v>
          </cell>
        </row>
        <row r="118">
          <cell r="A118">
            <v>91</v>
          </cell>
        </row>
        <row r="120">
          <cell r="A120">
            <v>85</v>
          </cell>
        </row>
        <row r="121">
          <cell r="A121">
            <v>86</v>
          </cell>
        </row>
        <row r="122">
          <cell r="A122">
            <v>93</v>
          </cell>
        </row>
        <row r="123">
          <cell r="A123">
            <v>94</v>
          </cell>
        </row>
        <row r="124">
          <cell r="A124">
            <v>96</v>
          </cell>
        </row>
        <row r="125">
          <cell r="A125">
            <v>84</v>
          </cell>
        </row>
        <row r="126">
          <cell r="A126">
            <v>12</v>
          </cell>
        </row>
        <row r="128">
          <cell r="A128">
            <v>76</v>
          </cell>
        </row>
        <row r="129">
          <cell r="A129">
            <v>73</v>
          </cell>
        </row>
        <row r="130">
          <cell r="A130">
            <v>74</v>
          </cell>
        </row>
        <row r="131">
          <cell r="A131">
            <v>77</v>
          </cell>
        </row>
        <row r="132">
          <cell r="A132">
            <v>78</v>
          </cell>
        </row>
        <row r="133">
          <cell r="A133">
            <v>75</v>
          </cell>
        </row>
        <row r="135">
          <cell r="A135">
            <v>82</v>
          </cell>
        </row>
        <row r="136">
          <cell r="A136">
            <v>81</v>
          </cell>
        </row>
        <row r="137">
          <cell r="A137">
            <v>16</v>
          </cell>
        </row>
        <row r="139">
          <cell r="A139">
            <v>84</v>
          </cell>
        </row>
        <row r="140">
          <cell r="A140">
            <v>85</v>
          </cell>
        </row>
        <row r="141">
          <cell r="A141">
            <v>94</v>
          </cell>
        </row>
        <row r="142">
          <cell r="A142">
            <v>96</v>
          </cell>
        </row>
        <row r="144">
          <cell r="A144">
            <v>73</v>
          </cell>
        </row>
        <row r="145">
          <cell r="A145">
            <v>74</v>
          </cell>
        </row>
        <row r="146">
          <cell r="A146">
            <v>78</v>
          </cell>
        </row>
        <row r="147">
          <cell r="A147">
            <v>11</v>
          </cell>
        </row>
        <row r="148">
          <cell r="A148">
            <v>10</v>
          </cell>
        </row>
        <row r="149">
          <cell r="A149">
            <v>18</v>
          </cell>
        </row>
        <row r="150">
          <cell r="A150">
            <v>12</v>
          </cell>
        </row>
        <row r="151">
          <cell r="A151">
            <v>75</v>
          </cell>
        </row>
        <row r="152">
          <cell r="A152">
            <v>79</v>
          </cell>
        </row>
        <row r="153">
          <cell r="A153">
            <v>21</v>
          </cell>
        </row>
        <row r="154">
          <cell r="A154">
            <v>22</v>
          </cell>
        </row>
        <row r="155">
          <cell r="A155">
            <v>23</v>
          </cell>
        </row>
        <row r="156">
          <cell r="A156">
            <v>24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hi cong doan"/>
      <sheetName val="BANG TONG HOP LUONG"/>
      <sheetName val="VAN PHONG DN"/>
      <sheetName val="Phuc vu VP"/>
      <sheetName val="HO YEN THANG 2"/>
      <sheetName val="HO YTHANG  BV"/>
      <sheetName val="TAM CHUC - KHA PHONG"/>
      <sheetName val="DUONG TAM DIEP"/>
      <sheetName val="HO DONG CHUONG"/>
      <sheetName val="NMN_Yen Mo"/>
      <sheetName val="QUYNHLUU"/>
      <sheetName val="DUONG 477"/>
      <sheetName val="Sheet9"/>
      <sheetName val="nang luong"/>
      <sheetName val="xang xe"/>
      <sheetName val="Sheet14"/>
      <sheetName val="Sheet15"/>
      <sheetName val="Sheet15 (2)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i"/>
      <sheetName val="Thu tien da den bu"/>
      <sheetName val="bo xung Ho Tro "/>
      <sheetName val="BO XUNG den bu"/>
      <sheetName val="TONG HOP"/>
      <sheetName val="Ho Tro"/>
      <sheetName val="TONG HOP (2)"/>
      <sheetName val="DEN BU ANG MUONG +CON MEO+BATKH"/>
      <sheetName val="bat khoai"/>
      <sheetName val="SO LIEU TONG HOP"/>
      <sheetName val="DEN BU ANG MUONG +CON MEO"/>
      <sheetName val="DANH SACH CAC HO"/>
      <sheetName val="UB+CAC HO"/>
      <sheetName val="MA+1L+2L 9,13"/>
      <sheetName val="TINH TIEN DEN BU CAC HO 9,13"/>
      <sheetName val="1L+2L 8.5,12"/>
      <sheetName val="TINH TIEN CAC HO 8.5,12"/>
      <sheetName val="TINH TIEN DEN BU CAC HO VA UBND"/>
      <sheetName val="DAT UB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D"/>
      <sheetName val="TN"/>
      <sheetName val="THN"/>
      <sheetName val="CAMAY"/>
      <sheetName val="VL"/>
      <sheetName val="NHANCONGduong"/>
      <sheetName val="Nhan cong cong"/>
      <sheetName val="VUA"/>
      <sheetName val="HSO"/>
      <sheetName val="Phatsinh"/>
      <sheetName val="KHTT"/>
      <sheetName val="00000000"/>
      <sheetName val="10000000"/>
      <sheetName val="20000000"/>
      <sheetName val="30000000"/>
      <sheetName val="XL4Poppy"/>
      <sheetName val="XL4Poppy (2)"/>
      <sheetName val="NHALCONGduong"/>
      <sheetName val="Congty"/>
      <sheetName val="VPPN"/>
      <sheetName val="XN74"/>
      <sheetName val="XN54"/>
      <sheetName val="XN33"/>
      <sheetName val="NK96"/>
      <sheetName val="XL4Test5"/>
      <sheetName val="Nhan cong`#/.g"/>
      <sheetName val="Sheet1"/>
      <sheetName val="Sheet2"/>
      <sheetName val="Sheet3"/>
      <sheetName val="CHTT"/>
      <sheetName val="N6"/>
      <sheetName val="PHU XUAN"/>
      <sheetName val="PHU XUAN (2)"/>
      <sheetName val="TRAN-TRUONGXUAN"/>
      <sheetName val="TRAN-TRUONGXUAN (2)"/>
      <sheetName val="QLO28"/>
      <sheetName val="tinhlo10"/>
      <sheetName val="HOA AN (2)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TN"/>
      <sheetName val="XXXXXXXX"/>
      <sheetName val="NLANCONGduong"/>
      <sheetName val="ဳ0000000"/>
      <sheetName val="VaoMavaKL"/>
      <sheetName val="VaoSL"/>
      <sheetName val="KQPTVL"/>
      <sheetName val="KQPTVLNgang"/>
      <sheetName val="DMCTDoiDonVi"/>
      <sheetName val="CMa"/>
      <sheetName val="NC"/>
      <sheetName val="MTC"/>
      <sheetName val="Tra_bang"/>
      <sheetName val="XL_x0014_Poppy"/>
      <sheetName val="NHALCONGdu_x000f_ng"/>
      <sheetName val="Nha_x000e_ cong`#/.g"/>
      <sheetName val="XL4Poppy (2䀁"/>
      <sheetName val="DTCT"/>
      <sheetName val="DGduong"/>
      <sheetName val="PhatsiûÎ"/>
      <sheetName val="TT35"/>
      <sheetName val="TT"/>
      <sheetName val="THM"/>
      <sheetName val="THAT"/>
      <sheetName val="THTN"/>
      <sheetName val="THGC"/>
      <sheetName val="GCTL"/>
      <sheetName val="?0000000"/>
      <sheetName val="FHANCONGduong"/>
      <sheetName val="N`an cong cong"/>
      <sheetName val="DONGIA"/>
      <sheetName val="CHITIET"/>
      <sheetName val="GIAVL"/>
      <sheetName val="XL4Poppy (2?"/>
      <sheetName val="dongia (2)"/>
      <sheetName val="LKVL-CK-HT-GD1"/>
      <sheetName val="giathanh1"/>
      <sheetName val="THPDMoi  (2)"/>
      <sheetName val="gtrinh"/>
      <sheetName val="phuluc1"/>
      <sheetName val="TONG HOP VL-NC"/>
      <sheetName val="lam-moi"/>
      <sheetName val="TONGKE3p "/>
      <sheetName val="TH VL, NC, DDHT Thanhphuoc"/>
      <sheetName val="#REF"/>
      <sheetName val="thao-go"/>
      <sheetName val="DON GIA"/>
      <sheetName val="TONGKE-HT"/>
      <sheetName val="DG"/>
      <sheetName val="t-h HA THE"/>
      <sheetName val="CHITIET VL-NC-TT -1p"/>
      <sheetName val="TONG HOP VL-NC TT"/>
      <sheetName val="TNHCHINH"/>
      <sheetName val="TH XL"/>
      <sheetName val="CHITIET VL-NC"/>
      <sheetName val="VC"/>
      <sheetName val="Tiepdia"/>
      <sheetName val="CHITIET VL-NC-TT-3p"/>
      <sheetName val="TDTKP"/>
      <sheetName val="TDTKP1"/>
      <sheetName val="KPVC-BD "/>
      <sheetName val="VCV-BE-TONG"/>
      <sheetName val="Tai khoan"/>
      <sheetName val="CTGS"/>
      <sheetName val="Bang_tra"/>
      <sheetName val="²_x0000__x0000_t4"/>
      <sheetName val="Sh_x0003__x0000_t3"/>
      <sheetName val="M_x0014_C"/>
      <sheetName val="NHALCOJGduong"/>
      <sheetName val="TPAN-TRUONGXUAN"/>
      <sheetName val="S(eet12"/>
      <sheetName val="Nhan cong`#_.g"/>
      <sheetName val="Nha_x000e_ cong`#_.g"/>
      <sheetName val="_0000000"/>
      <sheetName val="XL4Poppy (2_"/>
      <sheetName val="²"/>
      <sheetName val="Sh_x0003_"/>
      <sheetName val="gvl"/>
      <sheetName val="Chiet tinh dz35"/>
      <sheetName val="TSCD"/>
      <sheetName val="Cp&gt;10-Ln&lt;10"/>
      <sheetName val="Ln&lt;20"/>
      <sheetName val="EIRR&gt;1&lt;1"/>
      <sheetName val="EIRR&gt; 2"/>
      <sheetName val="EIRR&lt;2"/>
      <sheetName val="Nhan ckng cong"/>
      <sheetName val="10_x0010_00000"/>
      <sheetName val="XL4Pop0y (2)"/>
      <sheetName val="Nhan cong`_x0003_/.g"/>
      <sheetName val="NHANCONGduo.g"/>
      <sheetName val="MTO REV.2(ARMOR)"/>
      <sheetName val="Dieuchinh"/>
      <sheetName val="HE SO"/>
      <sheetName val="Coc 32 m(Cho mo)"/>
      <sheetName val="Nhan_cong_cong"/>
      <sheetName val="XL4Poppy_(2)"/>
      <sheetName val="Nhan_cong`#/_g"/>
      <sheetName val="PHU_XUAN"/>
      <sheetName val="PHU_XUAN_(2)"/>
      <sheetName val="TRAN-TRUONGXUAN_(2)"/>
      <sheetName val="HOA_AN_(2)"/>
      <sheetName val="XL4Poppy_(2䀁"/>
      <sheetName val="XLPoppy"/>
      <sheetName val="N`an_cong_cong"/>
      <sheetName val="NHALCONGdung"/>
      <sheetName val="Nha_cong`#/_g"/>
      <sheetName val="Chi phi khac 4.3KH-CP"/>
      <sheetName val="uniBase"/>
      <sheetName val="vniBase"/>
      <sheetName val="abcBase"/>
      <sheetName val="tra_vat_lieu"/>
      <sheetName val="NHALÃONGduong"/>
      <sheetName val="Óheet1"/>
      <sheetName val="CÈTT"/>
      <sheetName val="TRAN-TÒUONGXUAN"/>
      <sheetName val="XXHXXXXX"/>
      <sheetName val="V!oSL"/>
      <sheetName val="ÄMCTDoiDonVi"/>
      <sheetName val="²??t4"/>
      <sheetName val="vlieu"/>
      <sheetName val="Sh_x0003_?t3"/>
      <sheetName val="Shegt6"/>
      <sheetName val="Shget7"/>
      <sheetName val="Sjeet8"/>
      <sheetName val="Sheeu15"/>
      <sheetName val="XXXYXXXX"/>
      <sheetName val="KQPTRLNgang"/>
      <sheetName val="DTCP"/>
      <sheetName val="2000_x0010_000"/>
      <sheetName val="MTL$-INTER"/>
      <sheetName val="SUMMARY"/>
      <sheetName val="Nhan cong`_x0003__.g"/>
      <sheetName val="CLa"/>
      <sheetName val="TRAN-TRUONG塅䕃⹌塅E(2)"/>
      <sheetName val="Tra KS"/>
      <sheetName val="²_x0000__x0000_€t4"/>
      <sheetName val="XL4Test5S"/>
      <sheetName val="TRAN-TRUONG????E(2)"/>
      <sheetName val="²??€t4"/>
      <sheetName val="²__t4"/>
      <sheetName val="Overview"/>
      <sheetName val="Sh_x0003__t3"/>
      <sheetName val="HL4Poppy"/>
      <sheetName val="Nhatkychung"/>
      <sheetName val="Nhatkychung - cu"/>
      <sheetName val="THPD ±µ_x0008_&quot;_x0000__x0000__x0000_"/>
      <sheetName val="nhan cong"/>
      <sheetName val="Truot_nen"/>
      <sheetName val="Luong+may"/>
      <sheetName val="Nhan_cong`#__g"/>
      <sheetName val="Nha_cong`#__g"/>
      <sheetName val="²__€t4"/>
      <sheetName val="NEW-PANEL"/>
      <sheetName val="XL4Poppy_(2?"/>
      <sheetName val="tra-vat-lieu"/>
      <sheetName val="DAMNEN KHONG HC"/>
      <sheetName val="DAM NEN HC"/>
      <sheetName val="T_NG HOP VL-NC TT"/>
      <sheetName val="DT32"/>
      <sheetName val="chitimc"/>
      <sheetName val="Chiet_tinh_dz35"/>
      <sheetName val="NHALCO_x000e_Gduong"/>
      <sheetName val="THPD ±µ_x0008_&quot;???"/>
      <sheetName val="FA-LISTING"/>
      <sheetName val="tuong"/>
      <sheetName val="QMCT"/>
      <sheetName val="XXX೼_x0000_XXX"/>
      <sheetName val="@SO"/>
      <sheetName val="XN'4"/>
      <sheetName val="Input"/>
      <sheetName val="Sheet!3"/>
      <sheetName val="XL4Po`py (2?"/>
      <sheetName val="cvc"/>
      <sheetName val="Phatsi??"/>
      <sheetName val="Phatsi��"/>
      <sheetName val="�_x0000__x0000_�t4"/>
      <sheetName val="�??�t4"/>
      <sheetName val="�"/>
      <sheetName val="�__�t4"/>
      <sheetName val="CPTNo"/>
      <sheetName val="chiet tinh"/>
      <sheetName val="chu chuong"/>
      <sheetName val="Chart1"/>
      <sheetName val="_x0000__x0010_*_x0000__x0000__x0000_'"/>
      <sheetName val="N`an cgng cong"/>
      <sheetName val="TRAN-TRUONG____E(2)"/>
      <sheetName val="_x0000__x0000__x0000__x0000__x0000__x0000__x0000__x0000_ (2)"/>
      <sheetName val="_x0000__x0000__x0000__x0000__x0000__x0000__x0000__x0000_ (2?"/>
      <sheetName val="Quan Ly Ban Ve TKTC"/>
      <sheetName val="CODE"/>
      <sheetName val="XL4Po`py (2䀁"/>
      <sheetName val="BXLDL"/>
      <sheetName val="XL4Poppy_(2_"/>
      <sheetName val="?_x0010_*???'"/>
      <sheetName val="????????"/>
      <sheetName val="???????? (2)"/>
      <sheetName val="???????? (2?"/>
      <sheetName val="2      0"/>
      <sheetName val="KKKKKKKK"/>
      <sheetName val="JD"/>
      <sheetName val="XL4Po`py (2_"/>
      <sheetName val="TTDN"/>
      <sheetName val="XL_x005f_x0014_Poppy"/>
      <sheetName val="NHALCONGdu_x005f_x000f_ng"/>
      <sheetName val="Nha_x005f_x000e_ cong`#_.g"/>
      <sheetName val="TD"/>
      <sheetName val="Pricing Notes"/>
      <sheetName val="CHT_x0014_"/>
      <sheetName val="THPD ±µ_x0008_&quot;___"/>
      <sheetName val="luong06"/>
      <sheetName val="Parem"/>
      <sheetName val="_x0000__x0000__x0000__x0000__x0000__x0000__x0000__x0000_ (2_"/>
      <sheetName val="_x0000__x0000__x0000__x0000__x0000__x0000__x0000__x0000__(2)"/>
      <sheetName val="KKKKKKKK (2)"/>
      <sheetName val="KKKKKKKK (2?"/>
      <sheetName val="KKKKKKKK (2_"/>
      <sheetName val="_x0004__x0000_"/>
      <sheetName val="S`eet13"/>
      <sheetName val="????t4"/>
      <sheetName val="?"/>
      <sheetName val="[DT32.xls]Nhan cong`#/.g"/>
      <sheetName val="[DT32.xls]Nha_x000e_ cong`#/.g"/>
      <sheetName val="[DT32.xls]Nhan cong`_x0003_/.g"/>
      <sheetName val="[DT32.xls]Nhan_cong`#/_g"/>
      <sheetName val="[DT32.xls]Nha_cong`#/_g"/>
      <sheetName val="________BLDG"/>
      <sheetName val="________"/>
      <sheetName val="________ (2)"/>
      <sheetName val="________ (2_"/>
      <sheetName val="__x0010______"/>
      <sheetName val="Lç khoan LK1"/>
      <sheetName val="LME"/>
      <sheetName val="Aux"/>
      <sheetName val="Detailed"/>
      <sheetName val="GTTBA"/>
      <sheetName val="XXX೼"/>
      <sheetName val="Phatsi__"/>
      <sheetName val="MTO REV.0"/>
      <sheetName val="O-B"/>
      <sheetName val="S-B"/>
      <sheetName val="V-B"/>
      <sheetName val="²_x005f_x0000__x005f_x0000_t4"/>
      <sheetName val="bang tien luong"/>
      <sheetName val="10_x005f_x0010_00000"/>
      <sheetName val="Nhan cong`_x005f_x0003__.g"/>
      <sheetName val="Sh_x005f_x0003__x005f_x0000_t3"/>
      <sheetName val="Sh_x005f_x0003__t3"/>
      <sheetName val="Sh_x005f_x0003_"/>
      <sheetName val="2000_x005f_x0010_000"/>
      <sheetName val="²_x005f_x0000__x005f_x0000_€t4"/>
      <sheetName val="M_x005f_x0014_C"/>
      <sheetName val="�_x005f_x0000__x005f_x0000_�t4"/>
      <sheetName val="PCDH-KMV"/>
      <sheetName val="T.Tinh"/>
      <sheetName val="XXX೼_XXX"/>
      <sheetName val="XL_x005f_x005f_x005f_x0014_Poppy"/>
      <sheetName val="Sh_x005f_x005f_x005f_x0003__x005f_x005f_x005f_x0000_t3"/>
      <sheetName val="NHALCONGdu_x005f_x005f_x005f_x000f_ng"/>
      <sheetName val="Nha_x005f_x005f_x005f_x000e_ cong`#_.g"/>
      <sheetName val="Sh_x005f_x005f_x005f_x0003_"/>
      <sheetName val="Sh_x005f_x005f_x005f_x0003__t3"/>
      <sheetName val="XL_x005f_x005f_x005f_x005f_x005f_x005f_x005f_x0014_Popp"/>
      <sheetName val="Sh_x005f_x005f_x005f_x005f_x005f_x005f_x005f_x0003__x00"/>
      <sheetName val="NHALCONGdu_x005f_x005f_x005f_x005f_x005f_x005f_x0"/>
      <sheetName val="Nha_x005f_x005f_x005f_x005f_x005f_x005f_x005f_x000e_ co"/>
      <sheetName val="Sh_x005f_x005f_x005f_x005f_x005f_x005f_x005f_x0003_"/>
      <sheetName val="Sh_x005f_x005f_x005f_x005f_x005f_x005f_x005f_x0003__t3"/>
      <sheetName val="dtxl"/>
      <sheetName val="XL_x005f_x005f_x005f_x005f_x005f_x005f_x005f_x005f_x005"/>
      <sheetName val="Sh_x005f_x005f_x005f_x005f_x005f_x005f_x005f_x005f_x005"/>
      <sheetName val="Nha_x005f_x005f_x005f_x005f_x005f_x005f_x005f_x005f_x00"/>
      <sheetName val="IBASE"/>
      <sheetName val="Nha_x005f_x000e_ cong`#/.g"/>
      <sheetName val="Nhan cong`_x005f_x0003_/.g"/>
      <sheetName val="Sh_x005f_x0003_?t3"/>
      <sheetName val="XXX೼?XXX"/>
      <sheetName val="Nha_x005f_x005f_x005f_x000e_ cong`#/.g"/>
      <sheetName val="Sh_x005f_x005f_x005f_x0003_?t3"/>
      <sheetName val="Sh_x005f_x005f_x005f_x005f_x005f_x005f_x005f_x0003_?t3"/>
      <sheetName val="???????? (2_"/>
      <sheetName val="????????_(2)"/>
      <sheetName val="Shemt10"/>
      <sheetName val="Tri_bang"/>
      <sheetName val="CT_x0002__x0000_"/>
      <sheetName val="10_x005f_x005f_x005f_x0010_00000"/>
      <sheetName val="Nhan cong`_x005f_x005f_x005f_x0003__.g"/>
      <sheetName val="²_x005f_x005f_x005f_x0000__x005f_x005f_x005f_x0000_t4"/>
      <sheetName val="2000_x005f_x005f_x005f_x0010_000"/>
      <sheetName val="²_x005f_x005f_x005f_x0000__x005f_x005f_x005f_x0000_€t4"/>
      <sheetName val="M_x005f_x005f_x005f_x0014_C"/>
      <sheetName val="�_x005f_x005f_x005f_x0000__x005f_x005f_x005f_x0000_�t4"/>
      <sheetName val="10_x005f_x005f_x005f_x005f_x005f_x005f_x005f_x0010_0000"/>
      <sheetName val="Nhan cong`_x005f_x005f_x005f_x005f_x005f_x005f_x0"/>
      <sheetName val="²_x005f_x005f_x005f_x005f_x005f_x005f_x005f_x0000__x005"/>
      <sheetName val="2000_x005f_x005f_x005f_x005f_x005f_x005f_x005f_x0010_00"/>
      <sheetName val="M_x005f_x005f_x005f_x005f_x005f_x005f_x005f_x0014_C"/>
      <sheetName val="�_x005f_x005f_x005f_x005f_x005f_x005f_x005f_x0000__x005"/>
      <sheetName val="DOJGIA"/>
      <sheetName val="____t4"/>
      <sheetName val="_"/>
      <sheetName val="Cp_10_Ln_10"/>
      <sheetName val="Ln_20"/>
      <sheetName val="EIRR_1_1"/>
      <sheetName val="EIRR_ 2"/>
      <sheetName val="EIRR_2"/>
      <sheetName val="_x0000__x0000__x0000__x0000__x0000__x0000__x0000__x0000__(2?"/>
      <sheetName val="X2.xls_x0002__x0000__x0000_ND_x0002_"/>
      <sheetName val="_x0000__x0000__x0000__x0000__x0000__x0000__x0000__x0000__(2_"/>
      <sheetName val="KKKKKKKK_(2)"/>
      <sheetName val="?__?t4"/>
      <sheetName val="thag-go"/>
      <sheetName val="KLHT"/>
      <sheetName val="THKP"/>
      <sheetName val="_x005f_x0000__x005f_x0000__x005f_x0000__x005f_x0000__x0"/>
      <sheetName val="Gia vat tu"/>
      <sheetName val="Nhan_cong_cong1"/>
      <sheetName val="XL4Poppy_(2)1"/>
      <sheetName val="Nhan_cong`#/_g1"/>
      <sheetName val="PHU_XUAN1"/>
      <sheetName val="PHU_XUAN_(2)1"/>
      <sheetName val="TRAN-TRUONGXUAN_(2)1"/>
      <sheetName val="HOA_AN_(2)1"/>
      <sheetName val="XL4Poppy_(2䀁1"/>
      <sheetName val="dongia_(2)"/>
      <sheetName val="THPDMoi__(2)"/>
      <sheetName val="TONG_HOP_VL-NC"/>
      <sheetName val="TONGKE3p_"/>
      <sheetName val="TH_VL,_NC,_DDHT_Thanhphuoc"/>
      <sheetName val="DON_GIA"/>
      <sheetName val="t-h_HA_THE"/>
      <sheetName val="CHITIET_VL-NC-TT_-1p"/>
      <sheetName val="TONG_HOP_VL-NC_TT"/>
      <sheetName val="TH_XL"/>
      <sheetName val="CHITIET_VL-NC"/>
      <sheetName val="CHITIET_VL-NC-TT-3p"/>
      <sheetName val="KPVC-BD_"/>
      <sheetName val="N`an_cong_cong1"/>
      <sheetName val="Tai_khoan"/>
      <sheetName val="MTO_REV_2(ARMOR)"/>
      <sheetName val="HE_SO"/>
      <sheetName val="Sht3"/>
      <sheetName val="Nhan_ckng_cong"/>
      <sheetName val="1000000"/>
      <sheetName val="XL4Pop0y_(2)"/>
      <sheetName val="Nhan_cong`/_g"/>
      <sheetName val="Nhan_cong`#__g1"/>
      <sheetName val="EIRR&gt;_2"/>
      <sheetName val="NHANCONGduo_g"/>
      <sheetName val="2000000"/>
      <sheetName val="Sh?t3"/>
      <sheetName val="Sh"/>
      <sheetName val="Coc_32_m(Cho_mo)"/>
      <sheetName val="Nhan_cong`__g"/>
      <sheetName val="Tra_KS"/>
      <sheetName val="Sh_t3"/>
      <sheetName val="N`an_cgng_cong"/>
      <sheetName val="[DT32.xls][DT32.xls]Nhan cong`#"/>
      <sheetName val="[DT32.xls][DT32.xls]Nha_x000e_ cong`#"/>
      <sheetName val="[DT32.xls]Nha_x005f_x000e_ cong`#/.g"/>
      <sheetName val="[DT32.xls]Nhan cong`_x005f_x0003_/.g"/>
      <sheetName val="[DT32.xls][DT32.xls]Nhan cong`_x0003_"/>
      <sheetName val="[DT32.xls][DT32.xls]Nhan_cong`#"/>
      <sheetName val="[DT32.xls][DT32.xls][DT32.xls]N"/>
      <sheetName val="[DT32.xls][DT32.xls]Nha_x005f_x000e_ "/>
      <sheetName val="[DT32.xls][DT32.xls]Nhan cong`_"/>
      <sheetName val="[DT32.xls][DT32.xls]Nha_cong`#/"/>
      <sheetName val="_________(2)"/>
      <sheetName val="Loading"/>
      <sheetName val="Sh_x0003__x0000__x0000__x0000__x0000__x0000__x0000__x0000__x0000__x0000__x0000__x0001__x0000_뺔˖_x0000__x0004__x0000__x0000__x0000__x0000__x0000__x0000_ᮼ˗_x0000__x0000__x0000__x0000_"/>
      <sheetName val="Thuc thanh"/>
      <sheetName val="KKKKKKKK_(2_"/>
      <sheetName val="_________(2_"/>
      <sheetName val="KKKKKKKK_(2?"/>
      <sheetName val="_x0004_?"/>
      <sheetName val="25D(1-10)"/>
      <sheetName val="BO 09"/>
      <sheetName val="????????_(2?"/>
      <sheetName val="[DT32.xls]Nha_x005f_x005f_x005f_x000e_ cong"/>
      <sheetName val="Gen."/>
      <sheetName val="ctbetong"/>
      <sheetName val="²_x005f_x005f_x005f_x005f_x005f_x005f_x005f_x005f_x005f"/>
      <sheetName val="map"/>
      <sheetName val="X2.xls_x0002_"/>
      <sheetName val="_DT32.xls__DT32.xls_Nhan cong`#"/>
      <sheetName val="_DT32.xls__DT32.xls_Nha_x000e_ cong`#"/>
      <sheetName val="_DT32.xls__DT32.xls_Nhan cong`_x0003_"/>
      <sheetName val="_DT32.xls__DT32.xls_Nhan_cong`#"/>
      <sheetName val="_DT32.xls__DT32.xls__DT32.xls_N"/>
      <sheetName val="Cash Voucher"/>
      <sheetName val="OFFICE"/>
      <sheetName val="Jul"/>
      <sheetName val="Aug"/>
      <sheetName val="Sep"/>
      <sheetName val="Oct"/>
      <sheetName val="Nov"/>
      <sheetName val="Dec"/>
      <sheetName val="Jan"/>
      <sheetName val="Feb"/>
      <sheetName val="Mar"/>
      <sheetName val="Jun"/>
      <sheetName val="ĐM-KHAC"/>
      <sheetName val="12-XLT11"/>
      <sheetName val="12.2-TBT11"/>
      <sheetName val="8.2-TBT10"/>
      <sheetName val="14.1-TBD12"/>
      <sheetName val="6.1-TBD10"/>
      <sheetName val="10.1-TBD11"/>
      <sheetName val="th"/>
      <sheetName val="_DT32.xls__DT32.xls_Nha_cong`#_"/>
      <sheetName val="_DT32.xls_Nhan cong`#_.g"/>
      <sheetName val="_DT32.xls_Nha_x000e_ cong`#_.g"/>
      <sheetName val="_DT32.xls_Nhan cong`_x0003__.g"/>
      <sheetName val="_DT32.xls_Nhan_cong`#__g"/>
      <sheetName val="_DT32.xls_Nha_cong`#__g"/>
      <sheetName val="KHOANDC"/>
      <sheetName val="P¤To"/>
      <sheetName val="KS1"/>
      <sheetName val="KS3"/>
      <sheetName val="TTDZ22"/>
      <sheetName val="[DT32.xls]Nhan_cong`#/_g1"/>
      <sheetName val="[DT32.xls]Nhan_cong`/_g"/>
      <sheetName val="[DT32.xls][DT32.xls]Nhan_cong`/"/>
      <sheetName val="luong thang 13"/>
      <sheetName val="Songay LV VP"/>
      <sheetName val="GIAVLIEU"/>
      <sheetName val="Analisa"/>
      <sheetName val="RAB AR&amp;STR"/>
      <sheetName val="집계표"/>
      <sheetName val="X2.xls_x0002_??ND_x0002_"/>
      <sheetName val="_DT32.xls__DT32.xls_Nha_x005f_x000e_ "/>
      <sheetName val="NhanCong"/>
      <sheetName val="Config"/>
      <sheetName val="QD957"/>
      <sheetName val="LEGEND"/>
      <sheetName val="TDinh"/>
      <sheetName val="CT_x0002_?"/>
      <sheetName val="????????_(2_"/>
      <sheetName val="XXX??XXX"/>
      <sheetName val="Du toan"/>
      <sheetName val="Quantity"/>
      <sheetName val="Keothep"/>
      <sheetName val="ptdg"/>
      <sheetName val="XL4Poppy_(2?1"/>
      <sheetName val="Chiet_tinh_dz351"/>
      <sheetName val="XL4Poppy_(2_1"/>
      <sheetName val="Chi_phi_khac_4_3KH-CP"/>
      <sheetName val="MC"/>
      <sheetName val="GTXL1"/>
      <sheetName val="DT"/>
      <sheetName val="VTTN"/>
      <sheetName val="THPD ±µ_x005f_x0008_&quot;"/>
      <sheetName val="_x0004__"/>
      <sheetName val="THPD ±µ_x005f_x0008_&quot;___"/>
      <sheetName val="__x005f_x0010______"/>
      <sheetName val="BL.A1.8-1350"/>
      <sheetName val="PTCT"/>
      <sheetName val="CT -THVLNC"/>
      <sheetName val="DAMNEN_KHONG_HC"/>
      <sheetName val="DAM_NEN_HC"/>
      <sheetName val="Nhatkychung_-_cu"/>
      <sheetName val="chu_chuong"/>
      <sheetName val="XL4Po`py_(2?"/>
      <sheetName val="CHT"/>
      <sheetName val="_(2)1"/>
      <sheetName val="Quan_Ly_Ban_Ve_TKTC"/>
      <sheetName val="THPD_±µ&quot;"/>
      <sheetName val="T_NG_HOP_VL-NC_TT"/>
      <sheetName val="2______0"/>
      <sheetName val="XL4Po`py_(2䀁"/>
      <sheetName val="nhan_cong"/>
      <sheetName val="*'"/>
      <sheetName val="5%"/>
      <sheetName val="_x0010_*?'"/>
      <sheetName val="_(2?1"/>
      <sheetName val="_(2_1"/>
      <sheetName val="KKKKKKKK_(2)1"/>
      <sheetName val="Nha_x005f_x000e__cong`#__g"/>
      <sheetName val="????????_(2)1"/>
      <sheetName val="XL4Po`py_(2_"/>
      <sheetName val="?*???'"/>
      <sheetName val="THPD_±µ&quot;???"/>
      <sheetName val="chiet_tinh"/>
      <sheetName val="NHALCOGduong"/>
      <sheetName val="bang_tien_luong"/>
      <sheetName val="______"/>
      <sheetName val="X"/>
      <sheetName val="TTVanChuyen"/>
      <sheetName val="_x0010__"/>
      <sheetName val="_x0000__x0000__x0000__x0000__x0"/>
      <sheetName val="VT"/>
      <sheetName val="Du_lieu"/>
      <sheetName val="KH-Q1,Q2,01"/>
      <sheetName val="XL_x005f_x005f_x005f_x0014_Popp"/>
      <sheetName val="NHALCONGdu_x005f_x005f_x0"/>
      <sheetName val="Nha_x005f_x005f_x005f_x000e_ co"/>
      <sheetName val="10_x005f_x005f_x005f_x0010_0000"/>
      <sheetName val="Nhan cong`_x005f_x005f_x0"/>
      <sheetName val="MTL(AG)"/>
      <sheetName val="tsc"/>
      <sheetName val="TONG HOP"/>
      <sheetName val="Bu_vat_lieu"/>
      <sheetName val="SILICATE"/>
      <sheetName val="XXX_"/>
      <sheetName val="nc-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/>
      <sheetData sheetId="65"/>
      <sheetData sheetId="66" refreshError="1"/>
      <sheetData sheetId="67"/>
      <sheetData sheetId="68" refreshError="1"/>
      <sheetData sheetId="69" refreshError="1"/>
      <sheetData sheetId="70"/>
      <sheetData sheetId="71" refreshError="1"/>
      <sheetData sheetId="72"/>
      <sheetData sheetId="73"/>
      <sheetData sheetId="74"/>
      <sheetData sheetId="75"/>
      <sheetData sheetId="76"/>
      <sheetData sheetId="77"/>
      <sheetData sheetId="78" refreshError="1"/>
      <sheetData sheetId="79"/>
      <sheetData sheetId="80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/>
      <sheetData sheetId="159"/>
      <sheetData sheetId="160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 refreshError="1"/>
      <sheetData sheetId="171"/>
      <sheetData sheetId="172"/>
      <sheetData sheetId="173"/>
      <sheetData sheetId="174"/>
      <sheetData sheetId="175"/>
      <sheetData sheetId="176"/>
      <sheetData sheetId="177"/>
      <sheetData sheetId="178" refreshError="1"/>
      <sheetData sheetId="179"/>
      <sheetData sheetId="180" refreshError="1"/>
      <sheetData sheetId="181" refreshError="1"/>
      <sheetData sheetId="182" refreshError="1"/>
      <sheetData sheetId="183"/>
      <sheetData sheetId="184" refreshError="1"/>
      <sheetData sheetId="185" refreshError="1"/>
      <sheetData sheetId="186"/>
      <sheetData sheetId="187"/>
      <sheetData sheetId="188" refreshError="1"/>
      <sheetData sheetId="189" refreshError="1"/>
      <sheetData sheetId="190"/>
      <sheetData sheetId="191" refreshError="1"/>
      <sheetData sheetId="192" refreshError="1"/>
      <sheetData sheetId="193"/>
      <sheetData sheetId="194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/>
      <sheetData sheetId="213" refreshError="1"/>
      <sheetData sheetId="214" refreshError="1"/>
      <sheetData sheetId="215" refreshError="1"/>
      <sheetData sheetId="216" refreshError="1"/>
      <sheetData sheetId="217"/>
      <sheetData sheetId="218" refreshError="1"/>
      <sheetData sheetId="219" refreshError="1"/>
      <sheetData sheetId="220" refreshError="1"/>
      <sheetData sheetId="221"/>
      <sheetData sheetId="222" refreshError="1"/>
      <sheetData sheetId="223" refreshError="1"/>
      <sheetData sheetId="224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/>
      <sheetData sheetId="249"/>
      <sheetData sheetId="250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/>
      <sheetData sheetId="265" refreshError="1"/>
      <sheetData sheetId="266" refreshError="1"/>
      <sheetData sheetId="267" refreshError="1"/>
      <sheetData sheetId="268"/>
      <sheetData sheetId="269" refreshError="1"/>
      <sheetData sheetId="270" refreshError="1"/>
      <sheetData sheetId="27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/>
      <sheetData sheetId="494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TN vua"/>
      <sheetName val="Tong hop"/>
      <sheetName val="DG chi tiet"/>
      <sheetName val="Vua"/>
      <sheetName val="Gia"/>
      <sheetName val="Nhan cong"/>
      <sheetName val="BTN min"/>
      <sheetName val="DDD"/>
      <sheetName val="BTN tho"/>
      <sheetName val="00000000"/>
      <sheetName val="10000000"/>
      <sheetName val="20000000"/>
      <sheetName val="30000000"/>
      <sheetName val="XL4Poppy"/>
      <sheetName val="Sheet2"/>
      <sheetName val="Sheet3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coc (2)"/>
      <sheetName val="bia"/>
      <sheetName val="Input Data"/>
      <sheetName val="Xuly Data (2)"/>
      <sheetName val="Xuly Data"/>
      <sheetName val="TPLTD"/>
      <sheetName val="THDinhM"/>
      <sheetName val="TohopDM"/>
      <sheetName val="THNL"/>
      <sheetName val="DDinh"/>
      <sheetName val="Xamu"/>
      <sheetName val="Becoc"/>
      <sheetName val="KNCLC"/>
      <sheetName val="CVI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a"/>
      <sheetName val="Solieu"/>
      <sheetName val="cal1"/>
      <sheetName val="cal2"/>
      <sheetName val="cal3"/>
      <sheetName val="cal4"/>
      <sheetName val="cal4 (2)"/>
      <sheetName val="CAL4(3)"/>
      <sheetName val="CVI"/>
      <sheetName val="cal5"/>
      <sheetName val="cal6"/>
      <sheetName val="Cal7"/>
      <sheetName val="BTRA"/>
      <sheetName val="cal8"/>
      <sheetName val="km6+800-km6+840"/>
      <sheetName val="3+960"/>
      <sheetName val="00000000"/>
      <sheetName val="Sheet1"/>
      <sheetName val="SLTC"/>
      <sheetName val="336-400"/>
      <sheetName val="400-500"/>
      <sheetName val="720-800"/>
      <sheetName val="Sheet2"/>
      <sheetName val="BT_x0012_A"/>
      <sheetName val="Girder"/>
      <sheetName val="Tendon"/>
      <sheetName val="Sohoa1"/>
      <sheetName val="Sohoa2"/>
      <sheetName val="Sohoa3"/>
      <sheetName val="Sohoa4"/>
      <sheetName val="LopTop(Cat)"/>
      <sheetName val="Lop1Dat"/>
      <sheetName val="Lopdinhdat"/>
      <sheetName val="Lop01(SB)"/>
      <sheetName val="Lop02(SB) "/>
      <sheetName val="XL4Test5"/>
      <sheetName val="cal;"/>
      <sheetName val="NKCTỪ"/>
      <sheetName val="SỔ CÁI"/>
      <sheetName val="BCÂNĐỐI"/>
      <sheetName val="CĐKTOÁN"/>
      <sheetName val="KQHĐKD"/>
      <sheetName val="TỒN QUỸ"/>
      <sheetName val="XL4Poppy"/>
      <sheetName val="Xuly Data"/>
      <sheetName val="A6"/>
      <sheetName val="S02-TTN"/>
      <sheetName val="T.pho"/>
      <sheetName val="S.Hinh"/>
      <sheetName val="T.Hoa"/>
      <sheetName val="D.Hoa"/>
      <sheetName val="S.hoa"/>
      <sheetName val="P.Hoa"/>
      <sheetName val="T.An"/>
      <sheetName val="D.Xuan"/>
      <sheetName val="S.Cau"/>
    </sheetNames>
    <sheetDataSet>
      <sheetData sheetId="0"/>
      <sheetData sheetId="1" refreshError="1">
        <row r="15">
          <cell r="D15">
            <v>0.9</v>
          </cell>
        </row>
        <row r="27">
          <cell r="E27">
            <v>2.86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/>
      <sheetData sheetId="23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L$-INTER"/>
      <sheetName val="MTL$-TRUNCK-AG"/>
      <sheetName val="MTL$-PRODTANK-UG"/>
      <sheetName val="MTL$-PRODTANK-AG"/>
      <sheetName val="MTL$-JETTY"/>
      <sheetName val="MTL$-TRUNCK-UG"/>
      <sheetName val="XL4Poppy"/>
      <sheetName val="HQ16"/>
      <sheetName val="HC16"/>
      <sheetName val="MC16"/>
      <sheetName val="TVC16"/>
      <sheetName val="TVCND-16"/>
      <sheetName val="tnld16"/>
      <sheetName val="9116"/>
      <sheetName val="HQ712"/>
      <sheetName val="HC7.12"/>
      <sheetName val="MC7.12"/>
      <sheetName val="TVC7.12"/>
      <sheetName val="TND712"/>
      <sheetName val="tnld712"/>
      <sheetName val="Sheet1"/>
      <sheetName val="91712"/>
      <sheetName val="1lan12"/>
      <sheetName val="MTP17"/>
      <sheetName val="MTP8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E56"/>
  <sheetViews>
    <sheetView topLeftCell="A31" workbookViewId="0">
      <selection activeCell="L57" sqref="L57"/>
    </sheetView>
  </sheetViews>
  <sheetFormatPr defaultColWidth="8.85546875" defaultRowHeight="15.75" x14ac:dyDescent="0.25"/>
  <cols>
    <col min="1" max="1" width="4.5703125" style="101" customWidth="1"/>
    <col min="2" max="2" width="56.5703125" style="102" customWidth="1"/>
    <col min="3" max="3" width="7.28515625" style="101" customWidth="1"/>
    <col min="4" max="4" width="18" style="341" customWidth="1"/>
    <col min="5" max="5" width="20.7109375" style="102" customWidth="1"/>
    <col min="6" max="16384" width="8.85546875" style="102"/>
  </cols>
  <sheetData>
    <row r="1" spans="1:5" x14ac:dyDescent="0.25">
      <c r="A1" s="392" t="s">
        <v>195</v>
      </c>
      <c r="B1" s="392"/>
      <c r="E1" s="361" t="s">
        <v>196</v>
      </c>
    </row>
    <row r="2" spans="1:5" s="104" customFormat="1" x14ac:dyDescent="0.25">
      <c r="A2" s="393" t="s">
        <v>197</v>
      </c>
      <c r="B2" s="393"/>
      <c r="C2" s="103"/>
      <c r="D2" s="360"/>
    </row>
    <row r="4" spans="1:5" s="105" customFormat="1" ht="18.75" x14ac:dyDescent="0.3">
      <c r="A4" s="394" t="s">
        <v>198</v>
      </c>
      <c r="B4" s="394"/>
      <c r="C4" s="394"/>
      <c r="D4" s="394"/>
      <c r="E4" s="394"/>
    </row>
    <row r="5" spans="1:5" s="104" customFormat="1" ht="16.5" x14ac:dyDescent="0.25">
      <c r="A5" s="395" t="s">
        <v>199</v>
      </c>
      <c r="B5" s="395"/>
      <c r="C5" s="395"/>
      <c r="D5" s="395"/>
      <c r="E5" s="395"/>
    </row>
    <row r="6" spans="1:5" s="104" customFormat="1" ht="16.5" x14ac:dyDescent="0.25">
      <c r="A6" s="396" t="s">
        <v>236</v>
      </c>
      <c r="B6" s="396"/>
      <c r="C6" s="396"/>
      <c r="D6" s="396"/>
      <c r="E6" s="396"/>
    </row>
    <row r="7" spans="1:5" x14ac:dyDescent="0.25">
      <c r="A7" s="391"/>
      <c r="B7" s="391"/>
      <c r="C7" s="391"/>
      <c r="D7" s="391"/>
      <c r="E7" s="391"/>
    </row>
    <row r="8" spans="1:5" s="107" customFormat="1" ht="18.75" customHeight="1" x14ac:dyDescent="0.3">
      <c r="A8" s="106" t="s">
        <v>86</v>
      </c>
      <c r="B8" s="106" t="s">
        <v>175</v>
      </c>
      <c r="C8" s="106" t="s">
        <v>44</v>
      </c>
      <c r="D8" s="359" t="s">
        <v>200</v>
      </c>
      <c r="E8" s="106" t="s">
        <v>3</v>
      </c>
    </row>
    <row r="9" spans="1:5" s="104" customFormat="1" ht="18.75" customHeight="1" x14ac:dyDescent="0.25">
      <c r="A9" s="108" t="s">
        <v>48</v>
      </c>
      <c r="B9" s="109" t="s">
        <v>201</v>
      </c>
      <c r="C9" s="108"/>
      <c r="D9" s="358"/>
      <c r="E9" s="109"/>
    </row>
    <row r="10" spans="1:5" s="104" customFormat="1" ht="18.75" customHeight="1" x14ac:dyDescent="0.25">
      <c r="A10" s="110" t="s">
        <v>60</v>
      </c>
      <c r="B10" s="111" t="s">
        <v>202</v>
      </c>
      <c r="C10" s="110" t="s">
        <v>203</v>
      </c>
      <c r="D10" s="356">
        <v>874260765333</v>
      </c>
      <c r="E10" s="111"/>
    </row>
    <row r="11" spans="1:5" ht="18.75" customHeight="1" x14ac:dyDescent="0.25">
      <c r="A11" s="112"/>
      <c r="B11" s="113" t="s">
        <v>204</v>
      </c>
      <c r="C11" s="112"/>
      <c r="D11" s="354">
        <v>811702730826</v>
      </c>
      <c r="E11" s="113"/>
    </row>
    <row r="12" spans="1:5" ht="18.75" customHeight="1" x14ac:dyDescent="0.25">
      <c r="A12" s="112"/>
      <c r="B12" s="113" t="s">
        <v>205</v>
      </c>
      <c r="C12" s="112"/>
      <c r="D12" s="354">
        <v>62558034507</v>
      </c>
      <c r="E12" s="113"/>
    </row>
    <row r="13" spans="1:5" s="104" customFormat="1" ht="18.75" customHeight="1" x14ac:dyDescent="0.25">
      <c r="A13" s="110" t="s">
        <v>78</v>
      </c>
      <c r="B13" s="111" t="s">
        <v>206</v>
      </c>
      <c r="C13" s="110" t="s">
        <v>203</v>
      </c>
      <c r="D13" s="356">
        <v>68305745603</v>
      </c>
      <c r="E13" s="111"/>
    </row>
    <row r="14" spans="1:5" s="104" customFormat="1" ht="18.75" customHeight="1" x14ac:dyDescent="0.25">
      <c r="A14" s="110" t="s">
        <v>81</v>
      </c>
      <c r="B14" s="111" t="s">
        <v>207</v>
      </c>
      <c r="C14" s="110"/>
      <c r="D14" s="356"/>
      <c r="E14" s="111"/>
    </row>
    <row r="15" spans="1:5" ht="18.75" customHeight="1" x14ac:dyDescent="0.25">
      <c r="A15" s="112">
        <v>1</v>
      </c>
      <c r="B15" s="113" t="s">
        <v>208</v>
      </c>
      <c r="C15" s="112"/>
      <c r="D15" s="356">
        <v>874260765333</v>
      </c>
      <c r="E15" s="113"/>
    </row>
    <row r="16" spans="1:5" ht="18.75" customHeight="1" x14ac:dyDescent="0.25">
      <c r="A16" s="112">
        <v>2</v>
      </c>
      <c r="B16" s="113" t="s">
        <v>209</v>
      </c>
      <c r="C16" s="112"/>
      <c r="D16" s="356"/>
      <c r="E16" s="113"/>
    </row>
    <row r="17" spans="1:5" ht="18.75" customHeight="1" x14ac:dyDescent="0.25">
      <c r="A17" s="112">
        <v>2.1</v>
      </c>
      <c r="B17" s="113" t="s">
        <v>210</v>
      </c>
      <c r="C17" s="112"/>
      <c r="D17" s="356">
        <v>806057887930.80005</v>
      </c>
      <c r="E17" s="113"/>
    </row>
    <row r="18" spans="1:5" s="116" customFormat="1" ht="18.75" customHeight="1" x14ac:dyDescent="0.2">
      <c r="A18" s="114"/>
      <c r="B18" s="115" t="s">
        <v>211</v>
      </c>
      <c r="C18" s="114"/>
      <c r="D18" s="355">
        <v>192963033199.79999</v>
      </c>
      <c r="E18" s="115"/>
    </row>
    <row r="19" spans="1:5" s="116" customFormat="1" ht="18.75" customHeight="1" x14ac:dyDescent="0.2">
      <c r="A19" s="114"/>
      <c r="B19" s="115" t="s">
        <v>212</v>
      </c>
      <c r="C19" s="114"/>
      <c r="D19" s="355">
        <v>312121935830</v>
      </c>
      <c r="E19" s="115"/>
    </row>
    <row r="20" spans="1:5" s="116" customFormat="1" ht="18.75" customHeight="1" x14ac:dyDescent="0.2">
      <c r="A20" s="114"/>
      <c r="B20" s="115" t="s">
        <v>213</v>
      </c>
      <c r="C20" s="114"/>
      <c r="D20" s="355">
        <v>52169623000</v>
      </c>
      <c r="E20" s="115"/>
    </row>
    <row r="21" spans="1:5" s="116" customFormat="1" ht="18.75" customHeight="1" x14ac:dyDescent="0.2">
      <c r="A21" s="114"/>
      <c r="B21" s="115" t="s">
        <v>214</v>
      </c>
      <c r="C21" s="114"/>
      <c r="D21" s="355">
        <v>248803295901</v>
      </c>
      <c r="E21" s="115" t="s">
        <v>215</v>
      </c>
    </row>
    <row r="22" spans="1:5" ht="18.75" customHeight="1" x14ac:dyDescent="0.25">
      <c r="A22" s="112">
        <v>2.2000000000000002</v>
      </c>
      <c r="B22" s="113" t="s">
        <v>216</v>
      </c>
      <c r="C22" s="112"/>
      <c r="D22" s="354">
        <v>68202877402.199951</v>
      </c>
      <c r="E22" s="113"/>
    </row>
    <row r="23" spans="1:5" s="130" customFormat="1" ht="18.75" customHeight="1" x14ac:dyDescent="0.25">
      <c r="A23" s="128"/>
      <c r="B23" s="129" t="s">
        <v>217</v>
      </c>
      <c r="C23" s="128" t="s">
        <v>183</v>
      </c>
      <c r="D23" s="357">
        <v>7.801205327591469</v>
      </c>
      <c r="E23" s="129"/>
    </row>
    <row r="24" spans="1:5" ht="18.75" customHeight="1" x14ac:dyDescent="0.25">
      <c r="A24" s="112">
        <v>3</v>
      </c>
      <c r="B24" s="113" t="s">
        <v>218</v>
      </c>
      <c r="C24" s="112"/>
      <c r="D24" s="356"/>
      <c r="E24" s="113"/>
    </row>
    <row r="25" spans="1:5" ht="18.75" customHeight="1" x14ac:dyDescent="0.25">
      <c r="A25" s="112">
        <v>3.1</v>
      </c>
      <c r="B25" s="113" t="s">
        <v>219</v>
      </c>
      <c r="C25" s="112"/>
      <c r="D25" s="354">
        <v>613094854731</v>
      </c>
      <c r="E25" s="113"/>
    </row>
    <row r="26" spans="1:5" s="116" customFormat="1" ht="18.75" customHeight="1" x14ac:dyDescent="0.2">
      <c r="A26" s="114"/>
      <c r="B26" s="115" t="s">
        <v>212</v>
      </c>
      <c r="C26" s="114"/>
      <c r="D26" s="355">
        <v>312121935830</v>
      </c>
      <c r="E26" s="115"/>
    </row>
    <row r="27" spans="1:5" s="116" customFormat="1" ht="18.75" customHeight="1" x14ac:dyDescent="0.2">
      <c r="A27" s="114"/>
      <c r="B27" s="115" t="s">
        <v>213</v>
      </c>
      <c r="C27" s="114"/>
      <c r="D27" s="355">
        <v>52169623000</v>
      </c>
      <c r="E27" s="115"/>
    </row>
    <row r="28" spans="1:5" s="116" customFormat="1" ht="18.75" customHeight="1" x14ac:dyDescent="0.2">
      <c r="A28" s="114"/>
      <c r="B28" s="115" t="s">
        <v>214</v>
      </c>
      <c r="C28" s="114"/>
      <c r="D28" s="355">
        <v>248803295901</v>
      </c>
      <c r="E28" s="115" t="s">
        <v>215</v>
      </c>
    </row>
    <row r="29" spans="1:5" ht="18.75" customHeight="1" x14ac:dyDescent="0.25">
      <c r="A29" s="112">
        <v>3.2</v>
      </c>
      <c r="B29" s="113" t="s">
        <v>220</v>
      </c>
      <c r="C29" s="112"/>
      <c r="D29" s="354">
        <v>261165910602</v>
      </c>
      <c r="E29" s="117"/>
    </row>
    <row r="30" spans="1:5" ht="18.75" customHeight="1" x14ac:dyDescent="0.25">
      <c r="A30" s="112"/>
      <c r="B30" s="113" t="s">
        <v>221</v>
      </c>
      <c r="C30" s="112"/>
      <c r="D30" s="354"/>
      <c r="E30" s="117"/>
    </row>
    <row r="31" spans="1:5" ht="18.75" customHeight="1" x14ac:dyDescent="0.25">
      <c r="A31" s="118">
        <v>3.3</v>
      </c>
      <c r="B31" s="119" t="s">
        <v>222</v>
      </c>
      <c r="C31" s="118" t="s">
        <v>183</v>
      </c>
      <c r="D31" s="353">
        <v>20</v>
      </c>
      <c r="E31" s="120"/>
    </row>
    <row r="32" spans="1:5" ht="18.75" customHeight="1" x14ac:dyDescent="0.25">
      <c r="A32" s="121">
        <v>3.4</v>
      </c>
      <c r="B32" s="122" t="s">
        <v>223</v>
      </c>
      <c r="C32" s="121"/>
      <c r="D32" s="352">
        <v>52233182120.400002</v>
      </c>
      <c r="E32" s="123"/>
    </row>
    <row r="33" spans="1:5" s="127" customFormat="1" ht="18.75" customHeight="1" x14ac:dyDescent="0.25">
      <c r="A33" s="124"/>
      <c r="B33" s="125" t="s">
        <v>224</v>
      </c>
      <c r="C33" s="124"/>
      <c r="D33" s="351">
        <v>5.9745540680308054</v>
      </c>
      <c r="E33" s="126"/>
    </row>
    <row r="34" spans="1:5" ht="18.75" customHeight="1" x14ac:dyDescent="0.25">
      <c r="A34" s="110" t="s">
        <v>170</v>
      </c>
      <c r="B34" s="111" t="s">
        <v>225</v>
      </c>
      <c r="C34" s="112"/>
      <c r="D34" s="349"/>
      <c r="E34" s="349"/>
    </row>
    <row r="35" spans="1:5" ht="18.75" customHeight="1" x14ac:dyDescent="0.25">
      <c r="A35" s="112">
        <v>1</v>
      </c>
      <c r="B35" s="113" t="s">
        <v>226</v>
      </c>
      <c r="C35" s="112"/>
      <c r="D35" s="350">
        <v>874260765333</v>
      </c>
      <c r="E35" s="349"/>
    </row>
    <row r="36" spans="1:5" ht="18.75" customHeight="1" x14ac:dyDescent="0.25">
      <c r="A36" s="112">
        <v>2</v>
      </c>
      <c r="B36" s="113" t="s">
        <v>227</v>
      </c>
      <c r="C36" s="112"/>
      <c r="D36" s="350">
        <v>68305745603</v>
      </c>
      <c r="E36" s="349" t="s">
        <v>264</v>
      </c>
    </row>
    <row r="37" spans="1:5" s="127" customFormat="1" ht="18.75" customHeight="1" x14ac:dyDescent="0.25">
      <c r="A37" s="124">
        <v>3</v>
      </c>
      <c r="B37" s="125" t="s">
        <v>228</v>
      </c>
      <c r="C37" s="124" t="s">
        <v>183</v>
      </c>
      <c r="D37" s="348">
        <v>7.8129716340390507</v>
      </c>
      <c r="E37" s="348"/>
    </row>
    <row r="38" spans="1:5" s="104" customFormat="1" ht="18.75" customHeight="1" x14ac:dyDescent="0.25">
      <c r="A38" s="346" t="s">
        <v>263</v>
      </c>
      <c r="B38" s="347" t="s">
        <v>229</v>
      </c>
      <c r="C38" s="346" t="s">
        <v>183</v>
      </c>
      <c r="D38" s="345">
        <v>10</v>
      </c>
      <c r="E38" s="135"/>
    </row>
    <row r="43" spans="1:5" x14ac:dyDescent="0.25">
      <c r="D43" s="342"/>
    </row>
    <row r="44" spans="1:5" x14ac:dyDescent="0.25">
      <c r="D44" s="342"/>
    </row>
    <row r="45" spans="1:5" x14ac:dyDescent="0.25">
      <c r="A45" s="102"/>
      <c r="C45" s="102"/>
      <c r="D45" s="344"/>
    </row>
    <row r="46" spans="1:5" x14ac:dyDescent="0.25">
      <c r="A46" s="102"/>
      <c r="C46" s="102"/>
      <c r="D46" s="344"/>
    </row>
    <row r="47" spans="1:5" x14ac:dyDescent="0.25">
      <c r="A47" s="102"/>
      <c r="C47" s="102"/>
      <c r="D47" s="344"/>
    </row>
    <row r="48" spans="1:5" x14ac:dyDescent="0.25">
      <c r="A48" s="102"/>
      <c r="C48" s="102"/>
      <c r="D48" s="344"/>
    </row>
    <row r="49" spans="1:4" x14ac:dyDescent="0.25">
      <c r="A49" s="102"/>
      <c r="C49" s="102"/>
      <c r="D49" s="344"/>
    </row>
    <row r="50" spans="1:4" x14ac:dyDescent="0.25">
      <c r="A50" s="102"/>
      <c r="C50" s="102"/>
      <c r="D50" s="344"/>
    </row>
    <row r="51" spans="1:4" x14ac:dyDescent="0.25">
      <c r="A51" s="102"/>
      <c r="C51" s="102"/>
      <c r="D51" s="342"/>
    </row>
    <row r="52" spans="1:4" x14ac:dyDescent="0.25">
      <c r="A52" s="102"/>
      <c r="C52" s="102"/>
      <c r="D52" s="343"/>
    </row>
    <row r="53" spans="1:4" x14ac:dyDescent="0.25">
      <c r="A53" s="102"/>
      <c r="C53" s="102"/>
      <c r="D53" s="343"/>
    </row>
    <row r="56" spans="1:4" x14ac:dyDescent="0.25">
      <c r="D56" s="342"/>
    </row>
  </sheetData>
  <mergeCells count="6">
    <mergeCell ref="A7:E7"/>
    <mergeCell ref="A1:B1"/>
    <mergeCell ref="A2:B2"/>
    <mergeCell ref="A4:E4"/>
    <mergeCell ref="A5:E5"/>
    <mergeCell ref="A6:E6"/>
  </mergeCells>
  <pageMargins left="0.31496062992125984" right="0.19685039370078741" top="0.23622047244094491" bottom="0.23622047244094491" header="0.31496062992125984" footer="0.31496062992125984"/>
  <pageSetup paperSize="9" scale="90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F48"/>
  <sheetViews>
    <sheetView workbookViewId="0">
      <selection activeCell="G8" sqref="G8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135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60" x14ac:dyDescent="0.25">
      <c r="A8" s="20"/>
      <c r="B8" s="383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21" t="s">
        <v>287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+F15+F29+F30</f>
        <v>14859.021442222222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+F19</f>
        <v>3783.8788888888885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20">
        <v>1.1000000000000001</v>
      </c>
      <c r="B17" s="28" t="s">
        <v>125</v>
      </c>
      <c r="C17" s="29" t="s">
        <v>128</v>
      </c>
      <c r="D17" s="20">
        <v>1</v>
      </c>
      <c r="E17" s="67">
        <v>559795</v>
      </c>
      <c r="F17" s="23">
        <f t="shared" ref="F17:F18" si="1">D17*E17</f>
        <v>559795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x14ac:dyDescent="0.25">
      <c r="A18" s="20">
        <v>1.2</v>
      </c>
      <c r="B18" s="28" t="s">
        <v>126</v>
      </c>
      <c r="C18" s="29" t="s">
        <v>127</v>
      </c>
      <c r="D18" s="20">
        <v>1</v>
      </c>
      <c r="E18" s="67">
        <v>598000</v>
      </c>
      <c r="F18" s="23">
        <f t="shared" si="1"/>
        <v>598000</v>
      </c>
      <c r="G18" s="28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</row>
    <row r="19" spans="1:240" s="19" customFormat="1" x14ac:dyDescent="0.25">
      <c r="A19" s="14">
        <v>2</v>
      </c>
      <c r="B19" s="17" t="s">
        <v>66</v>
      </c>
      <c r="C19" s="30"/>
      <c r="D19" s="14"/>
      <c r="E19" s="27"/>
      <c r="F19" s="141">
        <f>SUM(F20:F28)</f>
        <v>3783.8788888888885</v>
      </c>
      <c r="G19" s="17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</row>
    <row r="20" spans="1:240" x14ac:dyDescent="0.25">
      <c r="A20" s="53">
        <v>2.1</v>
      </c>
      <c r="B20" s="28" t="s">
        <v>38</v>
      </c>
      <c r="C20" s="29" t="s">
        <v>67</v>
      </c>
      <c r="D20" s="20">
        <v>1</v>
      </c>
      <c r="E20" s="67">
        <v>725</v>
      </c>
      <c r="F20" s="139">
        <f>+E20*D20</f>
        <v>725</v>
      </c>
      <c r="G20" s="28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</row>
    <row r="21" spans="1:240" ht="45" x14ac:dyDescent="0.25">
      <c r="A21" s="53">
        <v>2.2000000000000002</v>
      </c>
      <c r="B21" s="61" t="s">
        <v>248</v>
      </c>
      <c r="C21" s="53" t="s">
        <v>68</v>
      </c>
      <c r="D21" s="53">
        <f>1/9</f>
        <v>0.1111111111111111</v>
      </c>
      <c r="E21" s="316">
        <v>2000</v>
      </c>
      <c r="F21" s="209">
        <f>+E21*D21</f>
        <v>222.2222222222222</v>
      </c>
      <c r="G21" s="385" t="s">
        <v>249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spans="1:240" ht="16.149999999999999" customHeight="1" x14ac:dyDescent="0.25">
      <c r="A22" s="53">
        <v>2.2999999999999998</v>
      </c>
      <c r="B22" s="61" t="s">
        <v>69</v>
      </c>
      <c r="C22" s="77" t="s">
        <v>70</v>
      </c>
      <c r="D22" s="53">
        <v>1</v>
      </c>
      <c r="E22" s="66">
        <v>666.66666666666663</v>
      </c>
      <c r="F22" s="209">
        <v>666.66666666666663</v>
      </c>
      <c r="G22" s="38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spans="1:240" ht="45" x14ac:dyDescent="0.25">
      <c r="A23" s="53">
        <v>2.4</v>
      </c>
      <c r="B23" s="61" t="s">
        <v>71</v>
      </c>
      <c r="C23" s="77" t="s">
        <v>72</v>
      </c>
      <c r="D23" s="53">
        <v>1</v>
      </c>
      <c r="E23" s="66">
        <v>140.54</v>
      </c>
      <c r="F23" s="209">
        <v>140.54</v>
      </c>
      <c r="G23" s="385" t="s">
        <v>73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spans="1:240" x14ac:dyDescent="0.25">
      <c r="A24" s="53">
        <v>2.5</v>
      </c>
      <c r="B24" s="28" t="s">
        <v>74</v>
      </c>
      <c r="C24" s="29" t="s">
        <v>75</v>
      </c>
      <c r="D24" s="20">
        <v>3</v>
      </c>
      <c r="E24" s="67">
        <v>22.65</v>
      </c>
      <c r="F24" s="139">
        <v>67.949999999999989</v>
      </c>
      <c r="G24" s="385" t="s">
        <v>76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</row>
    <row r="25" spans="1:240" x14ac:dyDescent="0.25">
      <c r="A25" s="53">
        <v>2.6</v>
      </c>
      <c r="B25" s="28" t="s">
        <v>39</v>
      </c>
      <c r="C25" s="29" t="s">
        <v>75</v>
      </c>
      <c r="D25" s="20">
        <v>10</v>
      </c>
      <c r="E25" s="67">
        <v>78.75</v>
      </c>
      <c r="F25" s="139">
        <v>787.5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</row>
    <row r="26" spans="1:240" x14ac:dyDescent="0.25">
      <c r="A26" s="53">
        <v>2.7</v>
      </c>
      <c r="B26" s="28" t="s">
        <v>107</v>
      </c>
      <c r="C26" s="29" t="s">
        <v>70</v>
      </c>
      <c r="D26" s="20">
        <v>1</v>
      </c>
      <c r="E26" s="67">
        <v>253</v>
      </c>
      <c r="F26" s="139">
        <v>253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</row>
    <row r="27" spans="1:240" x14ac:dyDescent="0.25">
      <c r="A27" s="53">
        <v>2.8</v>
      </c>
      <c r="B27" s="28" t="s">
        <v>106</v>
      </c>
      <c r="C27" s="29" t="s">
        <v>70</v>
      </c>
      <c r="D27" s="20">
        <v>1</v>
      </c>
      <c r="E27" s="67">
        <v>583</v>
      </c>
      <c r="F27" s="139">
        <v>583</v>
      </c>
      <c r="G27" s="28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</row>
    <row r="28" spans="1:240" x14ac:dyDescent="0.25">
      <c r="A28" s="53">
        <v>2.9</v>
      </c>
      <c r="B28" s="28" t="s">
        <v>119</v>
      </c>
      <c r="C28" s="29" t="s">
        <v>120</v>
      </c>
      <c r="D28" s="20">
        <v>1</v>
      </c>
      <c r="E28" s="67">
        <v>338</v>
      </c>
      <c r="F28" s="139">
        <v>338</v>
      </c>
      <c r="G28" s="28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</row>
    <row r="29" spans="1:240" s="13" customFormat="1" ht="21.75" customHeight="1" x14ac:dyDescent="0.25">
      <c r="A29" s="24" t="s">
        <v>78</v>
      </c>
      <c r="B29" s="35" t="s">
        <v>79</v>
      </c>
      <c r="C29" s="24"/>
      <c r="D29" s="24"/>
      <c r="E29" s="140"/>
      <c r="F29" s="152">
        <v>10000</v>
      </c>
      <c r="G29" s="3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</row>
    <row r="30" spans="1:240" s="13" customFormat="1" x14ac:dyDescent="0.25">
      <c r="A30" s="24" t="s">
        <v>81</v>
      </c>
      <c r="B30" s="25" t="s">
        <v>82</v>
      </c>
      <c r="C30" s="24"/>
      <c r="D30" s="24"/>
      <c r="E30" s="140"/>
      <c r="F30" s="152">
        <f>+(F15+F29)*7.8%</f>
        <v>1075.1425533333334</v>
      </c>
      <c r="G30" s="25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</row>
    <row r="31" spans="1:240" s="13" customFormat="1" x14ac:dyDescent="0.25">
      <c r="A31" s="24" t="s">
        <v>83</v>
      </c>
      <c r="B31" s="25" t="s">
        <v>84</v>
      </c>
      <c r="C31" s="24"/>
      <c r="D31" s="24"/>
      <c r="E31" s="140"/>
      <c r="F31" s="147">
        <f>F32+F36+F35+F37+F38</f>
        <v>71829.858912031064</v>
      </c>
      <c r="G31" s="25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</row>
    <row r="32" spans="1:240" s="19" customFormat="1" ht="16.149999999999999" customHeight="1" x14ac:dyDescent="0.25">
      <c r="A32" s="14">
        <v>1</v>
      </c>
      <c r="B32" s="15" t="s">
        <v>50</v>
      </c>
      <c r="C32" s="16"/>
      <c r="D32" s="16"/>
      <c r="E32" s="157"/>
      <c r="F32" s="148">
        <f t="shared" ref="F32" si="2">F33+F34</f>
        <v>53021.44836597619</v>
      </c>
      <c r="G32" s="15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</row>
    <row r="33" spans="1:240" ht="51" x14ac:dyDescent="0.25">
      <c r="A33" s="20"/>
      <c r="B33" s="384" t="s">
        <v>230</v>
      </c>
      <c r="C33" s="20" t="s">
        <v>52</v>
      </c>
      <c r="D33" s="20">
        <v>30</v>
      </c>
      <c r="E33" s="138">
        <f>Luong!E20/2</f>
        <v>1413.9052897593651</v>
      </c>
      <c r="F33" s="151">
        <f>D33*E33</f>
        <v>42417.158692780955</v>
      </c>
      <c r="G33" s="21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</row>
    <row r="34" spans="1:240" x14ac:dyDescent="0.25">
      <c r="A34" s="20"/>
      <c r="B34" s="21" t="s">
        <v>53</v>
      </c>
      <c r="C34" s="20"/>
      <c r="D34" s="20"/>
      <c r="E34" s="144">
        <v>0.2</v>
      </c>
      <c r="F34" s="146">
        <f>F33*20/80</f>
        <v>10604.289673195239</v>
      </c>
      <c r="G34" s="21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</row>
    <row r="35" spans="1:240" s="19" customFormat="1" x14ac:dyDescent="0.25">
      <c r="A35" s="14">
        <v>2</v>
      </c>
      <c r="B35" s="15" t="s">
        <v>245</v>
      </c>
      <c r="C35" s="14"/>
      <c r="D35" s="14"/>
      <c r="E35" s="158">
        <v>7.8E-2</v>
      </c>
      <c r="F35" s="149">
        <f>E35*$F$32</f>
        <v>4135.6729725461428</v>
      </c>
      <c r="G35" s="1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4">
        <v>3</v>
      </c>
      <c r="B36" s="15" t="s">
        <v>246</v>
      </c>
      <c r="C36" s="14"/>
      <c r="D36" s="14"/>
      <c r="E36" s="158">
        <v>5.9700000000000003E-2</v>
      </c>
      <c r="F36" s="149">
        <f>E36*(F32+F35)</f>
        <v>3412.2801439097834</v>
      </c>
      <c r="G36" s="1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s="19" customFormat="1" x14ac:dyDescent="0.25">
      <c r="A37" s="14">
        <v>4</v>
      </c>
      <c r="B37" s="25" t="s">
        <v>247</v>
      </c>
      <c r="C37" s="14"/>
      <c r="D37" s="14"/>
      <c r="E37" s="158">
        <v>7.8100000000000003E-2</v>
      </c>
      <c r="F37" s="146">
        <f>(F32+F36+F35)*E37</f>
        <v>4730.4702557779483</v>
      </c>
      <c r="G37" s="2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</row>
    <row r="38" spans="1:240" s="19" customFormat="1" x14ac:dyDescent="0.25">
      <c r="A38" s="36">
        <v>5</v>
      </c>
      <c r="B38" s="37" t="s">
        <v>57</v>
      </c>
      <c r="C38" s="36"/>
      <c r="D38" s="36"/>
      <c r="E38" s="239">
        <v>0.1</v>
      </c>
      <c r="F38" s="240">
        <f>(F32+F36+F35+F37)*E38</f>
        <v>6529.9871738210059</v>
      </c>
      <c r="G38" s="37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</row>
    <row r="39" spans="1:240" x14ac:dyDescent="0.25">
      <c r="A39" s="400" t="s">
        <v>250</v>
      </c>
      <c r="B39" s="400"/>
      <c r="C39" s="400"/>
      <c r="D39" s="400"/>
      <c r="E39" s="400"/>
      <c r="F39" s="153">
        <f>+F6+F14+F31</f>
        <v>175300.33116813679</v>
      </c>
      <c r="G39" s="80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</row>
    <row r="40" spans="1:240" x14ac:dyDescent="0.25">
      <c r="A40" s="400" t="s">
        <v>251</v>
      </c>
      <c r="B40" s="400"/>
      <c r="C40" s="400"/>
      <c r="D40" s="400"/>
      <c r="E40" s="400"/>
      <c r="F40" s="153">
        <f>ROUND(F39,-3)</f>
        <v>175000</v>
      </c>
      <c r="G40" s="154"/>
    </row>
    <row r="41" spans="1:240" x14ac:dyDescent="0.25">
      <c r="F41" s="142"/>
    </row>
    <row r="42" spans="1:240" x14ac:dyDescent="0.25">
      <c r="F42" s="142"/>
    </row>
    <row r="43" spans="1:240" x14ac:dyDescent="0.25">
      <c r="C43" s="3"/>
      <c r="D43" s="3"/>
      <c r="E43" s="143"/>
      <c r="F43" s="143"/>
    </row>
    <row r="48" spans="1:240" x14ac:dyDescent="0.25">
      <c r="F48" s="143"/>
    </row>
  </sheetData>
  <mergeCells count="7">
    <mergeCell ref="A40:E40"/>
    <mergeCell ref="A1:C1"/>
    <mergeCell ref="E1:F1"/>
    <mergeCell ref="A2:C2"/>
    <mergeCell ref="A3:G3"/>
    <mergeCell ref="E4:F4"/>
    <mergeCell ref="A39:E39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F44"/>
  <sheetViews>
    <sheetView workbookViewId="0">
      <selection activeCell="B29" sqref="B29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136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59074.300542589001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43605.890689706146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20"/>
      <c r="B8" s="21" t="s">
        <v>51</v>
      </c>
      <c r="C8" s="20" t="s">
        <v>52</v>
      </c>
      <c r="D8" s="138">
        <v>10</v>
      </c>
      <c r="E8" s="138">
        <f>Luong!D20</f>
        <v>3488.4712551764919</v>
      </c>
      <c r="F8" s="139">
        <f>D8*E8</f>
        <v>34884.712551764918</v>
      </c>
      <c r="G8" s="21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8721.1781379412296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3401.2594737970794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2806.3268647611426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3890.4325559074473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5370.3909584171815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+F15+F25+F26</f>
        <v>13593.449442222221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+F18</f>
        <v>2609.8788888888885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20">
        <v>1.1000000000000001</v>
      </c>
      <c r="B17" s="28" t="s">
        <v>100</v>
      </c>
      <c r="C17" s="29" t="s">
        <v>128</v>
      </c>
      <c r="D17" s="20">
        <v>1</v>
      </c>
      <c r="E17" s="138">
        <v>418827</v>
      </c>
      <c r="F17" s="139">
        <v>418827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s="19" customFormat="1" x14ac:dyDescent="0.25">
      <c r="A18" s="14">
        <v>2</v>
      </c>
      <c r="B18" s="17" t="s">
        <v>66</v>
      </c>
      <c r="C18" s="30"/>
      <c r="D18" s="14"/>
      <c r="E18" s="27"/>
      <c r="F18" s="141">
        <f>SUM(F19:F24)</f>
        <v>2609.8788888888885</v>
      </c>
      <c r="G18" s="17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</row>
    <row r="19" spans="1:240" x14ac:dyDescent="0.25">
      <c r="A19" s="53">
        <v>2.1</v>
      </c>
      <c r="B19" s="28" t="s">
        <v>38</v>
      </c>
      <c r="C19" s="29" t="s">
        <v>67</v>
      </c>
      <c r="D19" s="20">
        <v>1</v>
      </c>
      <c r="E19" s="67">
        <v>725</v>
      </c>
      <c r="F19" s="139">
        <f>+E19*D19</f>
        <v>725</v>
      </c>
      <c r="G19" s="2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</row>
    <row r="20" spans="1:240" ht="47.25" x14ac:dyDescent="0.25">
      <c r="A20" s="53">
        <v>2.2000000000000002</v>
      </c>
      <c r="B20" s="28" t="s">
        <v>248</v>
      </c>
      <c r="C20" s="53" t="s">
        <v>68</v>
      </c>
      <c r="D20" s="53">
        <f>1/9</f>
        <v>0.1111111111111111</v>
      </c>
      <c r="E20" s="39">
        <v>2000</v>
      </c>
      <c r="F20" s="139">
        <f>+E20*D20</f>
        <v>222.2222222222222</v>
      </c>
      <c r="G20" s="28" t="s">
        <v>249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</row>
    <row r="21" spans="1:240" ht="16.149999999999999" customHeight="1" x14ac:dyDescent="0.25">
      <c r="A21" s="53">
        <v>2.2999999999999998</v>
      </c>
      <c r="B21" s="31" t="s">
        <v>69</v>
      </c>
      <c r="C21" s="32" t="s">
        <v>70</v>
      </c>
      <c r="D21" s="33">
        <v>1</v>
      </c>
      <c r="E21" s="68">
        <v>666.66666666666663</v>
      </c>
      <c r="F21" s="139">
        <f t="shared" ref="F21:F24" si="1">+E21*D21</f>
        <v>666.66666666666663</v>
      </c>
      <c r="G21" s="28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</row>
    <row r="22" spans="1:240" x14ac:dyDescent="0.25">
      <c r="A22" s="53">
        <v>2.6</v>
      </c>
      <c r="B22" s="28" t="s">
        <v>71</v>
      </c>
      <c r="C22" s="29" t="s">
        <v>72</v>
      </c>
      <c r="D22" s="20">
        <v>1</v>
      </c>
      <c r="E22" s="67">
        <v>140.54</v>
      </c>
      <c r="F22" s="139">
        <f t="shared" si="1"/>
        <v>140.54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</row>
    <row r="23" spans="1:240" x14ac:dyDescent="0.25">
      <c r="A23" s="53">
        <v>2.7</v>
      </c>
      <c r="B23" s="28" t="s">
        <v>74</v>
      </c>
      <c r="C23" s="29" t="s">
        <v>75</v>
      </c>
      <c r="D23" s="20">
        <v>3</v>
      </c>
      <c r="E23" s="67">
        <v>22.65</v>
      </c>
      <c r="F23" s="139">
        <f t="shared" si="1"/>
        <v>67.949999999999989</v>
      </c>
      <c r="G23" s="2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</row>
    <row r="24" spans="1:240" x14ac:dyDescent="0.25">
      <c r="A24" s="53">
        <v>2.8</v>
      </c>
      <c r="B24" s="28" t="s">
        <v>39</v>
      </c>
      <c r="C24" s="29" t="s">
        <v>75</v>
      </c>
      <c r="D24" s="20">
        <v>10</v>
      </c>
      <c r="E24" s="67">
        <v>78.75</v>
      </c>
      <c r="F24" s="139">
        <f t="shared" si="1"/>
        <v>787.5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</row>
    <row r="25" spans="1:240" s="13" customFormat="1" ht="29.45" customHeight="1" x14ac:dyDescent="0.25">
      <c r="A25" s="24" t="s">
        <v>78</v>
      </c>
      <c r="B25" s="35" t="s">
        <v>79</v>
      </c>
      <c r="C25" s="24"/>
      <c r="D25" s="24"/>
      <c r="E25" s="140"/>
      <c r="F25" s="152">
        <v>10000</v>
      </c>
      <c r="G25" s="35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</row>
    <row r="26" spans="1:240" s="13" customFormat="1" x14ac:dyDescent="0.25">
      <c r="A26" s="24" t="s">
        <v>81</v>
      </c>
      <c r="B26" s="25" t="s">
        <v>82</v>
      </c>
      <c r="C26" s="24"/>
      <c r="D26" s="24"/>
      <c r="E26" s="140"/>
      <c r="F26" s="152">
        <f>+(F15+F25)*7.8%</f>
        <v>983.57055333333335</v>
      </c>
      <c r="G26" s="25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</row>
    <row r="27" spans="1:240" s="13" customFormat="1" x14ac:dyDescent="0.25">
      <c r="A27" s="24" t="s">
        <v>83</v>
      </c>
      <c r="B27" s="25" t="s">
        <v>84</v>
      </c>
      <c r="C27" s="24"/>
      <c r="D27" s="24"/>
      <c r="E27" s="140"/>
      <c r="F27" s="147">
        <f>F28+F32+F31+F33+F34</f>
        <v>71829.858912031064</v>
      </c>
      <c r="G27" s="25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</row>
    <row r="28" spans="1:240" s="19" customFormat="1" ht="16.149999999999999" customHeight="1" x14ac:dyDescent="0.25">
      <c r="A28" s="14">
        <v>1</v>
      </c>
      <c r="B28" s="15" t="s">
        <v>50</v>
      </c>
      <c r="C28" s="16"/>
      <c r="D28" s="16"/>
      <c r="E28" s="157"/>
      <c r="F28" s="148">
        <f t="shared" ref="F28" si="2">F29+F30</f>
        <v>53021.44836597619</v>
      </c>
      <c r="G28" s="15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</row>
    <row r="29" spans="1:240" ht="63" customHeight="1" x14ac:dyDescent="0.25">
      <c r="A29" s="20"/>
      <c r="B29" s="383" t="s">
        <v>230</v>
      </c>
      <c r="C29" s="20" t="s">
        <v>52</v>
      </c>
      <c r="D29" s="20">
        <v>30</v>
      </c>
      <c r="E29" s="138">
        <f>Luong!E20/2</f>
        <v>1413.9052897593651</v>
      </c>
      <c r="F29" s="151">
        <f>D29*E29</f>
        <v>42417.158692780955</v>
      </c>
      <c r="G29" s="21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</row>
    <row r="30" spans="1:240" x14ac:dyDescent="0.25">
      <c r="A30" s="20"/>
      <c r="B30" s="21" t="s">
        <v>53</v>
      </c>
      <c r="C30" s="20"/>
      <c r="D30" s="20"/>
      <c r="E30" s="144">
        <v>0.2</v>
      </c>
      <c r="F30" s="146">
        <f>F29*20/80</f>
        <v>10604.289673195239</v>
      </c>
      <c r="G30" s="21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</row>
    <row r="31" spans="1:240" s="19" customFormat="1" x14ac:dyDescent="0.25">
      <c r="A31" s="14">
        <v>2</v>
      </c>
      <c r="B31" s="15" t="s">
        <v>245</v>
      </c>
      <c r="C31" s="14"/>
      <c r="D31" s="14"/>
      <c r="E31" s="158">
        <v>7.8E-2</v>
      </c>
      <c r="F31" s="149">
        <f>E31*$F$28</f>
        <v>4135.6729725461428</v>
      </c>
      <c r="G31" s="15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</row>
    <row r="32" spans="1:240" s="19" customFormat="1" x14ac:dyDescent="0.25">
      <c r="A32" s="14">
        <v>3</v>
      </c>
      <c r="B32" s="15" t="s">
        <v>246</v>
      </c>
      <c r="C32" s="14"/>
      <c r="D32" s="14"/>
      <c r="E32" s="158">
        <v>5.9700000000000003E-2</v>
      </c>
      <c r="F32" s="149">
        <f>E32*(F28+F31)</f>
        <v>3412.2801439097834</v>
      </c>
      <c r="G32" s="15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</row>
    <row r="33" spans="1:240" s="19" customFormat="1" x14ac:dyDescent="0.25">
      <c r="A33" s="14">
        <v>4</v>
      </c>
      <c r="B33" s="25" t="s">
        <v>247</v>
      </c>
      <c r="C33" s="14"/>
      <c r="D33" s="14"/>
      <c r="E33" s="158">
        <v>7.8100000000000003E-2</v>
      </c>
      <c r="F33" s="146">
        <f>(F28+F32+F31)*E33</f>
        <v>4730.4702557779483</v>
      </c>
      <c r="G33" s="25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</row>
    <row r="34" spans="1:240" s="19" customFormat="1" x14ac:dyDescent="0.25">
      <c r="A34" s="14">
        <v>5</v>
      </c>
      <c r="B34" s="15" t="s">
        <v>57</v>
      </c>
      <c r="C34" s="14"/>
      <c r="D34" s="14"/>
      <c r="E34" s="159">
        <v>0.1</v>
      </c>
      <c r="F34" s="149">
        <f>(F28+F32+F31+F33)*E34</f>
        <v>6529.9871738210059</v>
      </c>
      <c r="G34" s="1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x14ac:dyDescent="0.25">
      <c r="A35" s="400" t="s">
        <v>250</v>
      </c>
      <c r="B35" s="400"/>
      <c r="C35" s="400"/>
      <c r="D35" s="400"/>
      <c r="E35" s="400"/>
      <c r="F35" s="153">
        <f>+F6+F14+F27</f>
        <v>144497.60889684228</v>
      </c>
      <c r="G35" s="80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</row>
    <row r="36" spans="1:240" x14ac:dyDescent="0.25">
      <c r="A36" s="400" t="s">
        <v>251</v>
      </c>
      <c r="B36" s="400"/>
      <c r="C36" s="400"/>
      <c r="D36" s="400"/>
      <c r="E36" s="400"/>
      <c r="F36" s="153">
        <f>ROUND(F35,-3)</f>
        <v>144000</v>
      </c>
      <c r="G36" s="154"/>
    </row>
    <row r="37" spans="1:240" x14ac:dyDescent="0.25">
      <c r="F37" s="142"/>
    </row>
    <row r="38" spans="1:240" x14ac:dyDescent="0.25">
      <c r="F38" s="142"/>
    </row>
    <row r="39" spans="1:240" x14ac:dyDescent="0.25">
      <c r="C39" s="3"/>
      <c r="D39" s="3"/>
      <c r="E39" s="143"/>
      <c r="F39" s="143"/>
    </row>
    <row r="44" spans="1:240" x14ac:dyDescent="0.25">
      <c r="F44" s="143"/>
    </row>
  </sheetData>
  <mergeCells count="7">
    <mergeCell ref="A36:E36"/>
    <mergeCell ref="A1:C1"/>
    <mergeCell ref="E1:F1"/>
    <mergeCell ref="A2:C2"/>
    <mergeCell ref="A3:G3"/>
    <mergeCell ref="E4:F4"/>
    <mergeCell ref="A35:E35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F47"/>
  <sheetViews>
    <sheetView workbookViewId="0">
      <selection activeCell="B32" sqref="B32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138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20"/>
      <c r="B8" s="21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21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+F15+F28+F29</f>
        <v>14494.657442222222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+F19</f>
        <v>3445.8788888888885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20">
        <v>1.1000000000000001</v>
      </c>
      <c r="B17" s="28" t="s">
        <v>16</v>
      </c>
      <c r="C17" s="29" t="s">
        <v>64</v>
      </c>
      <c r="D17" s="20">
        <v>1</v>
      </c>
      <c r="E17" s="138">
        <v>112785</v>
      </c>
      <c r="F17" s="139">
        <f>+E17*D17</f>
        <v>112785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x14ac:dyDescent="0.25">
      <c r="A18" s="20">
        <v>1.2</v>
      </c>
      <c r="B18" s="28" t="s">
        <v>93</v>
      </c>
      <c r="C18" s="29" t="s">
        <v>64</v>
      </c>
      <c r="D18" s="20">
        <v>1</v>
      </c>
      <c r="E18" s="138">
        <v>436328</v>
      </c>
      <c r="F18" s="139">
        <f t="shared" ref="F18" si="1">+E18*D18</f>
        <v>436328</v>
      </c>
      <c r="G18" s="28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</row>
    <row r="19" spans="1:240" s="19" customFormat="1" x14ac:dyDescent="0.25">
      <c r="A19" s="14">
        <v>2</v>
      </c>
      <c r="B19" s="17" t="s">
        <v>66</v>
      </c>
      <c r="C19" s="30"/>
      <c r="D19" s="14"/>
      <c r="E19" s="27"/>
      <c r="F19" s="141">
        <f>SUM(F20:F27)</f>
        <v>3445.8788888888885</v>
      </c>
      <c r="G19" s="17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</row>
    <row r="20" spans="1:240" x14ac:dyDescent="0.25">
      <c r="A20" s="53">
        <v>2.1</v>
      </c>
      <c r="B20" s="28" t="s">
        <v>38</v>
      </c>
      <c r="C20" s="29" t="s">
        <v>67</v>
      </c>
      <c r="D20" s="20">
        <v>1</v>
      </c>
      <c r="E20" s="67">
        <v>725</v>
      </c>
      <c r="F20" s="139">
        <f>+E20*D20</f>
        <v>725</v>
      </c>
      <c r="G20" s="28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</row>
    <row r="21" spans="1:240" ht="47.25" x14ac:dyDescent="0.25">
      <c r="A21" s="53">
        <v>2.2000000000000002</v>
      </c>
      <c r="B21" s="28" t="s">
        <v>248</v>
      </c>
      <c r="C21" s="53" t="s">
        <v>68</v>
      </c>
      <c r="D21" s="53">
        <f>1/9</f>
        <v>0.1111111111111111</v>
      </c>
      <c r="E21" s="39">
        <v>2000</v>
      </c>
      <c r="F21" s="139">
        <f>+E21*D21</f>
        <v>222.2222222222222</v>
      </c>
      <c r="G21" s="28" t="s">
        <v>249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</row>
    <row r="22" spans="1:240" ht="16.149999999999999" customHeight="1" x14ac:dyDescent="0.25">
      <c r="A22" s="53">
        <v>2.2999999999999998</v>
      </c>
      <c r="B22" s="31" t="s">
        <v>69</v>
      </c>
      <c r="C22" s="32" t="s">
        <v>70</v>
      </c>
      <c r="D22" s="33">
        <v>1</v>
      </c>
      <c r="E22" s="68">
        <v>666.66666666666663</v>
      </c>
      <c r="F22" s="139">
        <f t="shared" ref="F22:F27" si="2">+E22*D22</f>
        <v>666.66666666666663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</row>
    <row r="23" spans="1:240" x14ac:dyDescent="0.25">
      <c r="A23" s="53">
        <v>2.4</v>
      </c>
      <c r="B23" s="31" t="s">
        <v>122</v>
      </c>
      <c r="C23" s="32" t="s">
        <v>123</v>
      </c>
      <c r="D23" s="33">
        <v>1</v>
      </c>
      <c r="E23" s="68">
        <v>583</v>
      </c>
      <c r="F23" s="139">
        <f t="shared" si="2"/>
        <v>583</v>
      </c>
      <c r="G23" s="2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</row>
    <row r="24" spans="1:240" x14ac:dyDescent="0.25">
      <c r="A24" s="53">
        <v>2.5</v>
      </c>
      <c r="B24" s="28" t="s">
        <v>107</v>
      </c>
      <c r="C24" s="29" t="s">
        <v>70</v>
      </c>
      <c r="D24" s="20">
        <v>1</v>
      </c>
      <c r="E24" s="67">
        <v>253</v>
      </c>
      <c r="F24" s="139">
        <f t="shared" si="2"/>
        <v>253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</row>
    <row r="25" spans="1:240" x14ac:dyDescent="0.25">
      <c r="A25" s="53">
        <v>2.6</v>
      </c>
      <c r="B25" s="28" t="s">
        <v>71</v>
      </c>
      <c r="C25" s="29" t="s">
        <v>72</v>
      </c>
      <c r="D25" s="20">
        <v>1</v>
      </c>
      <c r="E25" s="67">
        <v>140.54</v>
      </c>
      <c r="F25" s="139">
        <f t="shared" si="2"/>
        <v>140.54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</row>
    <row r="26" spans="1:240" x14ac:dyDescent="0.25">
      <c r="A26" s="53">
        <v>2.7</v>
      </c>
      <c r="B26" s="28" t="s">
        <v>74</v>
      </c>
      <c r="C26" s="29" t="s">
        <v>75</v>
      </c>
      <c r="D26" s="20">
        <v>3</v>
      </c>
      <c r="E26" s="67">
        <v>22.65</v>
      </c>
      <c r="F26" s="139">
        <f t="shared" si="2"/>
        <v>67.949999999999989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</row>
    <row r="27" spans="1:240" x14ac:dyDescent="0.25">
      <c r="A27" s="53">
        <v>2.8</v>
      </c>
      <c r="B27" s="28" t="s">
        <v>39</v>
      </c>
      <c r="C27" s="29" t="s">
        <v>75</v>
      </c>
      <c r="D27" s="20">
        <v>10</v>
      </c>
      <c r="E27" s="67">
        <v>78.75</v>
      </c>
      <c r="F27" s="139">
        <f t="shared" si="2"/>
        <v>787.5</v>
      </c>
      <c r="G27" s="28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</row>
    <row r="28" spans="1:240" s="13" customFormat="1" ht="29.45" customHeight="1" x14ac:dyDescent="0.25">
      <c r="A28" s="24" t="s">
        <v>78</v>
      </c>
      <c r="B28" s="35" t="s">
        <v>79</v>
      </c>
      <c r="C28" s="24"/>
      <c r="D28" s="24"/>
      <c r="E28" s="140"/>
      <c r="F28" s="152">
        <v>10000</v>
      </c>
      <c r="G28" s="35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</row>
    <row r="29" spans="1:240" s="13" customFormat="1" x14ac:dyDescent="0.25">
      <c r="A29" s="24" t="s">
        <v>81</v>
      </c>
      <c r="B29" s="25" t="s">
        <v>82</v>
      </c>
      <c r="C29" s="24"/>
      <c r="D29" s="24"/>
      <c r="E29" s="140"/>
      <c r="F29" s="152">
        <f>+(F15+F28)*7.8%</f>
        <v>1048.7785533333333</v>
      </c>
      <c r="G29" s="2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</row>
    <row r="30" spans="1:240" s="13" customFormat="1" x14ac:dyDescent="0.25">
      <c r="A30" s="24" t="s">
        <v>83</v>
      </c>
      <c r="B30" s="25" t="s">
        <v>84</v>
      </c>
      <c r="C30" s="24"/>
      <c r="D30" s="24"/>
      <c r="E30" s="140"/>
      <c r="F30" s="147">
        <f>F31+F35+F34+F36+F37</f>
        <v>71829.858912031064</v>
      </c>
      <c r="G30" s="25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</row>
    <row r="31" spans="1:240" s="19" customFormat="1" ht="16.149999999999999" customHeight="1" x14ac:dyDescent="0.25">
      <c r="A31" s="14">
        <v>1</v>
      </c>
      <c r="B31" s="15" t="s">
        <v>50</v>
      </c>
      <c r="C31" s="16"/>
      <c r="D31" s="16"/>
      <c r="E31" s="157"/>
      <c r="F31" s="148">
        <f t="shared" ref="F31" si="3">F32+F33</f>
        <v>53021.44836597619</v>
      </c>
      <c r="G31" s="15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</row>
    <row r="32" spans="1:240" ht="63" customHeight="1" x14ac:dyDescent="0.25">
      <c r="A32" s="20"/>
      <c r="B32" s="383" t="s">
        <v>230</v>
      </c>
      <c r="C32" s="20" t="s">
        <v>52</v>
      </c>
      <c r="D32" s="20">
        <v>30</v>
      </c>
      <c r="E32" s="138">
        <f>Luong!E20/2</f>
        <v>1413.9052897593651</v>
      </c>
      <c r="F32" s="151">
        <f>D32*E32</f>
        <v>42417.158692780955</v>
      </c>
      <c r="G32" s="21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</row>
    <row r="33" spans="1:240" x14ac:dyDescent="0.25">
      <c r="A33" s="20"/>
      <c r="B33" s="21" t="s">
        <v>53</v>
      </c>
      <c r="C33" s="20"/>
      <c r="D33" s="20"/>
      <c r="E33" s="144">
        <v>0.2</v>
      </c>
      <c r="F33" s="146">
        <f>F32*20/80</f>
        <v>10604.289673195239</v>
      </c>
      <c r="G33" s="21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</row>
    <row r="34" spans="1:240" s="19" customFormat="1" x14ac:dyDescent="0.25">
      <c r="A34" s="14">
        <v>2</v>
      </c>
      <c r="B34" s="15" t="s">
        <v>245</v>
      </c>
      <c r="C34" s="14"/>
      <c r="D34" s="14"/>
      <c r="E34" s="158">
        <v>7.8E-2</v>
      </c>
      <c r="F34" s="149">
        <f>E34*$F$31</f>
        <v>4135.6729725461428</v>
      </c>
      <c r="G34" s="1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s="19" customFormat="1" x14ac:dyDescent="0.25">
      <c r="A35" s="14">
        <v>3</v>
      </c>
      <c r="B35" s="15" t="s">
        <v>246</v>
      </c>
      <c r="C35" s="14"/>
      <c r="D35" s="14"/>
      <c r="E35" s="158">
        <v>5.9700000000000003E-2</v>
      </c>
      <c r="F35" s="149">
        <f>E35*(F31+F34)</f>
        <v>3412.2801439097834</v>
      </c>
      <c r="G35" s="1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4">
        <v>4</v>
      </c>
      <c r="B36" s="25" t="s">
        <v>247</v>
      </c>
      <c r="C36" s="14"/>
      <c r="D36" s="14"/>
      <c r="E36" s="158">
        <v>7.8100000000000003E-2</v>
      </c>
      <c r="F36" s="146">
        <f>(F31+F35+F34)*E36</f>
        <v>4730.4702557779483</v>
      </c>
      <c r="G36" s="2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s="19" customFormat="1" x14ac:dyDescent="0.25">
      <c r="A37" s="14">
        <v>5</v>
      </c>
      <c r="B37" s="15" t="s">
        <v>57</v>
      </c>
      <c r="C37" s="14"/>
      <c r="D37" s="14"/>
      <c r="E37" s="159">
        <v>0.1</v>
      </c>
      <c r="F37" s="149">
        <f>(F31+F35+F34+F36)*E37</f>
        <v>6529.9871738210059</v>
      </c>
      <c r="G37" s="1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</row>
    <row r="38" spans="1:240" x14ac:dyDescent="0.25">
      <c r="A38" s="400" t="s">
        <v>250</v>
      </c>
      <c r="B38" s="400"/>
      <c r="C38" s="400"/>
      <c r="D38" s="400"/>
      <c r="E38" s="400"/>
      <c r="F38" s="153">
        <f>+F6+F14+F30</f>
        <v>174935.96716813679</v>
      </c>
      <c r="G38" s="80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</row>
    <row r="39" spans="1:240" x14ac:dyDescent="0.25">
      <c r="A39" s="400" t="s">
        <v>251</v>
      </c>
      <c r="B39" s="400"/>
      <c r="C39" s="400"/>
      <c r="D39" s="400"/>
      <c r="E39" s="400"/>
      <c r="F39" s="153">
        <f>ROUND(F38,-3)</f>
        <v>175000</v>
      </c>
      <c r="G39" s="154"/>
    </row>
    <row r="40" spans="1:240" x14ac:dyDescent="0.25">
      <c r="F40" s="142"/>
    </row>
    <row r="41" spans="1:240" x14ac:dyDescent="0.25">
      <c r="F41" s="142"/>
    </row>
    <row r="42" spans="1:240" x14ac:dyDescent="0.25">
      <c r="C42" s="3"/>
      <c r="D42" s="3"/>
      <c r="E42" s="143"/>
      <c r="F42" s="143"/>
    </row>
    <row r="47" spans="1:240" x14ac:dyDescent="0.25">
      <c r="F47" s="143"/>
    </row>
  </sheetData>
  <mergeCells count="7">
    <mergeCell ref="A39:E39"/>
    <mergeCell ref="A1:C1"/>
    <mergeCell ref="E1:F1"/>
    <mergeCell ref="A2:C2"/>
    <mergeCell ref="A3:G3"/>
    <mergeCell ref="E4:F4"/>
    <mergeCell ref="A38:E38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F50"/>
  <sheetViews>
    <sheetView workbookViewId="0">
      <selection activeCell="G8" sqref="G8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7" customHeight="1" x14ac:dyDescent="0.25">
      <c r="A3" s="415" t="s">
        <v>154</v>
      </c>
      <c r="B3" s="415"/>
      <c r="C3" s="415"/>
      <c r="D3" s="415"/>
      <c r="E3" s="415"/>
      <c r="F3" s="415"/>
      <c r="G3" s="41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60" x14ac:dyDescent="0.25">
      <c r="A8" s="20"/>
      <c r="B8" s="383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21" t="s">
        <v>287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+F15+F31+F32</f>
        <v>14859.021442222222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39.75" customHeight="1" x14ac:dyDescent="0.25">
      <c r="A15" s="24" t="s">
        <v>60</v>
      </c>
      <c r="B15" s="25" t="s">
        <v>61</v>
      </c>
      <c r="C15" s="24"/>
      <c r="D15" s="24"/>
      <c r="E15" s="140"/>
      <c r="F15" s="147">
        <f>+F21</f>
        <v>3783.8788888888885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20">
        <v>1.1000000000000001</v>
      </c>
      <c r="B17" s="28" t="s">
        <v>143</v>
      </c>
      <c r="C17" s="29"/>
      <c r="D17" s="20">
        <v>1</v>
      </c>
      <c r="E17" s="138">
        <v>52500</v>
      </c>
      <c r="F17" s="139">
        <v>52500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ht="15.75" customHeight="1" x14ac:dyDescent="0.25">
      <c r="A18" s="20">
        <v>1.2</v>
      </c>
      <c r="B18" s="28" t="s">
        <v>146</v>
      </c>
      <c r="C18" s="29"/>
      <c r="D18" s="20">
        <v>1</v>
      </c>
      <c r="E18" s="138">
        <v>79905</v>
      </c>
      <c r="F18" s="139">
        <v>76125</v>
      </c>
      <c r="G18" s="28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</row>
    <row r="19" spans="1:240" ht="15.75" customHeight="1" x14ac:dyDescent="0.25">
      <c r="A19" s="20">
        <v>1.3</v>
      </c>
      <c r="B19" s="28" t="s">
        <v>144</v>
      </c>
      <c r="C19" s="29" t="s">
        <v>114</v>
      </c>
      <c r="D19" s="20">
        <v>1</v>
      </c>
      <c r="E19" s="138">
        <v>56135</v>
      </c>
      <c r="F19" s="139">
        <v>56135</v>
      </c>
      <c r="G19" s="2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</row>
    <row r="20" spans="1:240" x14ac:dyDescent="0.25">
      <c r="A20" s="20">
        <v>1.4</v>
      </c>
      <c r="B20" s="28" t="s">
        <v>145</v>
      </c>
      <c r="C20" s="29" t="s">
        <v>114</v>
      </c>
      <c r="D20" s="20">
        <v>1</v>
      </c>
      <c r="E20" s="138">
        <v>80640</v>
      </c>
      <c r="F20" s="139">
        <v>80886</v>
      </c>
      <c r="G20" s="28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</row>
    <row r="21" spans="1:240" s="19" customFormat="1" x14ac:dyDescent="0.25">
      <c r="A21" s="14">
        <v>2</v>
      </c>
      <c r="B21" s="17" t="s">
        <v>66</v>
      </c>
      <c r="C21" s="30"/>
      <c r="D21" s="14"/>
      <c r="E21" s="27"/>
      <c r="F21" s="141">
        <f>SUM(F22:F30)</f>
        <v>3783.8788888888885</v>
      </c>
      <c r="G21" s="17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</row>
    <row r="22" spans="1:240" x14ac:dyDescent="0.25">
      <c r="A22" s="53">
        <v>2.1</v>
      </c>
      <c r="B22" s="28" t="s">
        <v>38</v>
      </c>
      <c r="C22" s="29" t="s">
        <v>67</v>
      </c>
      <c r="D22" s="20">
        <v>1</v>
      </c>
      <c r="E22" s="67">
        <v>725</v>
      </c>
      <c r="F22" s="139">
        <f>+E22*D22</f>
        <v>725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</row>
    <row r="23" spans="1:240" ht="47.25" x14ac:dyDescent="0.25">
      <c r="A23" s="53">
        <v>2.2000000000000002</v>
      </c>
      <c r="B23" s="28" t="s">
        <v>248</v>
      </c>
      <c r="C23" s="53" t="s">
        <v>68</v>
      </c>
      <c r="D23" s="53">
        <f>1/9</f>
        <v>0.1111111111111111</v>
      </c>
      <c r="E23" s="39">
        <v>2000</v>
      </c>
      <c r="F23" s="139">
        <f>+E23*D23</f>
        <v>222.2222222222222</v>
      </c>
      <c r="G23" s="28" t="s">
        <v>249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</row>
    <row r="24" spans="1:240" ht="16.149999999999999" customHeight="1" x14ac:dyDescent="0.25">
      <c r="A24" s="33">
        <v>2.2999999999999998</v>
      </c>
      <c r="B24" s="31" t="s">
        <v>69</v>
      </c>
      <c r="C24" s="32" t="s">
        <v>70</v>
      </c>
      <c r="D24" s="33">
        <v>1</v>
      </c>
      <c r="E24" s="34">
        <f>68000/102</f>
        <v>666.66666666666663</v>
      </c>
      <c r="F24" s="139">
        <f t="shared" ref="F24:F30" si="1">+E24*D24</f>
        <v>666.66666666666663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</row>
    <row r="25" spans="1:240" x14ac:dyDescent="0.25">
      <c r="A25" s="33">
        <v>2.4</v>
      </c>
      <c r="B25" s="28" t="s">
        <v>71</v>
      </c>
      <c r="C25" s="29" t="s">
        <v>72</v>
      </c>
      <c r="D25" s="20">
        <v>1</v>
      </c>
      <c r="E25" s="22">
        <f>70270/500</f>
        <v>140.54</v>
      </c>
      <c r="F25" s="139">
        <f t="shared" si="1"/>
        <v>140.54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</row>
    <row r="26" spans="1:240" x14ac:dyDescent="0.25">
      <c r="A26" s="20">
        <v>2.5</v>
      </c>
      <c r="B26" s="28" t="s">
        <v>74</v>
      </c>
      <c r="C26" s="29" t="s">
        <v>75</v>
      </c>
      <c r="D26" s="20">
        <v>3</v>
      </c>
      <c r="E26" s="22">
        <f>22650/1000</f>
        <v>22.65</v>
      </c>
      <c r="F26" s="139">
        <f t="shared" si="1"/>
        <v>67.949999999999989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</row>
    <row r="27" spans="1:240" x14ac:dyDescent="0.25">
      <c r="A27" s="20">
        <v>2.6</v>
      </c>
      <c r="B27" s="28" t="s">
        <v>39</v>
      </c>
      <c r="C27" s="29" t="s">
        <v>75</v>
      </c>
      <c r="D27" s="20">
        <v>10</v>
      </c>
      <c r="E27" s="22">
        <f>78750/1000</f>
        <v>78.75</v>
      </c>
      <c r="F27" s="139">
        <f t="shared" si="1"/>
        <v>787.5</v>
      </c>
      <c r="G27" s="28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</row>
    <row r="28" spans="1:240" x14ac:dyDescent="0.25">
      <c r="A28" s="20">
        <v>2.7</v>
      </c>
      <c r="B28" s="31" t="s">
        <v>107</v>
      </c>
      <c r="C28" s="32" t="s">
        <v>70</v>
      </c>
      <c r="D28" s="33">
        <v>1</v>
      </c>
      <c r="E28" s="34">
        <v>253</v>
      </c>
      <c r="F28" s="139">
        <f t="shared" si="1"/>
        <v>253</v>
      </c>
      <c r="G28" s="28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</row>
    <row r="29" spans="1:240" x14ac:dyDescent="0.25">
      <c r="A29" s="20">
        <v>2.8</v>
      </c>
      <c r="B29" s="28" t="s">
        <v>106</v>
      </c>
      <c r="C29" s="29" t="s">
        <v>70</v>
      </c>
      <c r="D29" s="20">
        <v>1</v>
      </c>
      <c r="E29" s="22">
        <v>583</v>
      </c>
      <c r="F29" s="139">
        <f t="shared" si="1"/>
        <v>583</v>
      </c>
      <c r="G29" s="28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</row>
    <row r="30" spans="1:240" x14ac:dyDescent="0.25">
      <c r="A30" s="20">
        <v>2.9</v>
      </c>
      <c r="B30" s="28" t="s">
        <v>119</v>
      </c>
      <c r="C30" s="29" t="s">
        <v>120</v>
      </c>
      <c r="D30" s="20">
        <v>1</v>
      </c>
      <c r="E30" s="22">
        <v>338</v>
      </c>
      <c r="F30" s="139">
        <f t="shared" si="1"/>
        <v>338</v>
      </c>
      <c r="G30" s="28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</row>
    <row r="31" spans="1:240" s="13" customFormat="1" ht="29.45" customHeight="1" x14ac:dyDescent="0.25">
      <c r="A31" s="24" t="s">
        <v>78</v>
      </c>
      <c r="B31" s="35" t="s">
        <v>79</v>
      </c>
      <c r="C31" s="24"/>
      <c r="D31" s="24"/>
      <c r="E31" s="140"/>
      <c r="F31" s="152">
        <v>10000</v>
      </c>
      <c r="G31" s="35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</row>
    <row r="32" spans="1:240" s="13" customFormat="1" x14ac:dyDescent="0.25">
      <c r="A32" s="24" t="s">
        <v>81</v>
      </c>
      <c r="B32" s="25" t="s">
        <v>82</v>
      </c>
      <c r="C32" s="24"/>
      <c r="D32" s="24"/>
      <c r="E32" s="140"/>
      <c r="F32" s="152">
        <f>+(F15+F31)*7.8%</f>
        <v>1075.1425533333334</v>
      </c>
      <c r="G32" s="25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</row>
    <row r="33" spans="1:240" s="13" customFormat="1" x14ac:dyDescent="0.25">
      <c r="A33" s="24" t="s">
        <v>83</v>
      </c>
      <c r="B33" s="25" t="s">
        <v>84</v>
      </c>
      <c r="C33" s="24"/>
      <c r="D33" s="24"/>
      <c r="E33" s="140"/>
      <c r="F33" s="147">
        <f>F34+F38+F37+F39+F40</f>
        <v>71829.858912031064</v>
      </c>
      <c r="G33" s="25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</row>
    <row r="34" spans="1:240" s="19" customFormat="1" ht="16.149999999999999" customHeight="1" x14ac:dyDescent="0.25">
      <c r="A34" s="14">
        <v>1</v>
      </c>
      <c r="B34" s="15" t="s">
        <v>50</v>
      </c>
      <c r="C34" s="16"/>
      <c r="D34" s="16"/>
      <c r="E34" s="157"/>
      <c r="F34" s="148">
        <f t="shared" ref="F34" si="2">F35+F36</f>
        <v>53021.44836597619</v>
      </c>
      <c r="G34" s="1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ht="63" customHeight="1" x14ac:dyDescent="0.25">
      <c r="A35" s="20"/>
      <c r="B35" s="383" t="s">
        <v>230</v>
      </c>
      <c r="C35" s="20" t="s">
        <v>52</v>
      </c>
      <c r="D35" s="20">
        <v>30</v>
      </c>
      <c r="E35" s="138">
        <f>Luong!E20/2</f>
        <v>1413.9052897593651</v>
      </c>
      <c r="F35" s="151">
        <f>D35*E35</f>
        <v>42417.158692780955</v>
      </c>
      <c r="G35" s="21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</row>
    <row r="36" spans="1:240" x14ac:dyDescent="0.25">
      <c r="A36" s="20"/>
      <c r="B36" s="21" t="s">
        <v>53</v>
      </c>
      <c r="C36" s="20"/>
      <c r="D36" s="20"/>
      <c r="E36" s="144">
        <v>0.2</v>
      </c>
      <c r="F36" s="146">
        <f>F35*20/80</f>
        <v>10604.289673195239</v>
      </c>
      <c r="G36" s="21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</row>
    <row r="37" spans="1:240" s="19" customFormat="1" x14ac:dyDescent="0.25">
      <c r="A37" s="14">
        <v>2</v>
      </c>
      <c r="B37" s="15" t="s">
        <v>245</v>
      </c>
      <c r="C37" s="14"/>
      <c r="D37" s="14"/>
      <c r="E37" s="158">
        <v>7.8E-2</v>
      </c>
      <c r="F37" s="149">
        <f>E37*$F$34</f>
        <v>4135.6729725461428</v>
      </c>
      <c r="G37" s="1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</row>
    <row r="38" spans="1:240" s="19" customFormat="1" x14ac:dyDescent="0.25">
      <c r="A38" s="14">
        <v>3</v>
      </c>
      <c r="B38" s="15" t="s">
        <v>246</v>
      </c>
      <c r="C38" s="14"/>
      <c r="D38" s="14"/>
      <c r="E38" s="158">
        <v>5.9700000000000003E-2</v>
      </c>
      <c r="F38" s="149">
        <f>E38*(F34+F37)</f>
        <v>3412.2801439097834</v>
      </c>
      <c r="G38" s="15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</row>
    <row r="39" spans="1:240" s="19" customFormat="1" x14ac:dyDescent="0.25">
      <c r="A39" s="14">
        <v>4</v>
      </c>
      <c r="B39" s="25" t="s">
        <v>247</v>
      </c>
      <c r="C39" s="14"/>
      <c r="D39" s="14"/>
      <c r="E39" s="158">
        <v>7.8100000000000003E-2</v>
      </c>
      <c r="F39" s="146">
        <f>(F34+F38+F37)*E39</f>
        <v>4730.4702557779483</v>
      </c>
      <c r="G39" s="25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</row>
    <row r="40" spans="1:240" s="19" customFormat="1" x14ac:dyDescent="0.25">
      <c r="A40" s="14">
        <v>5</v>
      </c>
      <c r="B40" s="15" t="s">
        <v>57</v>
      </c>
      <c r="C40" s="14"/>
      <c r="D40" s="14"/>
      <c r="E40" s="159">
        <v>0.1</v>
      </c>
      <c r="F40" s="149">
        <f>(F34+F38+F37+F39)*E40</f>
        <v>6529.9871738210059</v>
      </c>
      <c r="G40" s="15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</row>
    <row r="41" spans="1:240" x14ac:dyDescent="0.25">
      <c r="A41" s="400" t="s">
        <v>250</v>
      </c>
      <c r="B41" s="400"/>
      <c r="C41" s="400"/>
      <c r="D41" s="400"/>
      <c r="E41" s="400"/>
      <c r="F41" s="153">
        <f>+F6+F14+F33</f>
        <v>175300.33116813679</v>
      </c>
      <c r="G41" s="80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</row>
    <row r="42" spans="1:240" x14ac:dyDescent="0.25">
      <c r="A42" s="400" t="s">
        <v>251</v>
      </c>
      <c r="B42" s="400"/>
      <c r="C42" s="400"/>
      <c r="D42" s="400"/>
      <c r="E42" s="400"/>
      <c r="F42" s="153">
        <f>ROUND(F41,-3)</f>
        <v>175000</v>
      </c>
      <c r="G42" s="154"/>
    </row>
    <row r="43" spans="1:240" x14ac:dyDescent="0.25">
      <c r="F43" s="142"/>
    </row>
    <row r="44" spans="1:240" x14ac:dyDescent="0.25">
      <c r="F44" s="142"/>
    </row>
    <row r="45" spans="1:240" x14ac:dyDescent="0.25">
      <c r="C45" s="3"/>
      <c r="D45" s="3"/>
      <c r="E45" s="143"/>
      <c r="F45" s="143"/>
    </row>
    <row r="50" spans="6:6" x14ac:dyDescent="0.25">
      <c r="F50" s="143"/>
    </row>
  </sheetData>
  <mergeCells count="7">
    <mergeCell ref="A42:E42"/>
    <mergeCell ref="A1:C1"/>
    <mergeCell ref="E1:F1"/>
    <mergeCell ref="A2:C2"/>
    <mergeCell ref="A3:G3"/>
    <mergeCell ref="E4:F4"/>
    <mergeCell ref="A41:E41"/>
  </mergeCells>
  <pageMargins left="0.23" right="0.19" top="0.17" bottom="0.17" header="0.31496062992126" footer="0.31496062992126"/>
  <pageSetup paperSize="9" scale="9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Z36"/>
  <sheetViews>
    <sheetView workbookViewId="0">
      <selection activeCell="G8" sqref="G8"/>
    </sheetView>
  </sheetViews>
  <sheetFormatPr defaultColWidth="9.140625" defaultRowHeight="15.75" x14ac:dyDescent="0.25"/>
  <cols>
    <col min="1" max="1" width="5.140625" style="72" customWidth="1"/>
    <col min="2" max="2" width="30.85546875" style="42" customWidth="1"/>
    <col min="3" max="3" width="8.42578125" style="72" customWidth="1"/>
    <col min="4" max="4" width="7" style="72" customWidth="1"/>
    <col min="5" max="5" width="12.28515625" style="79" customWidth="1"/>
    <col min="6" max="6" width="13.28515625" style="180" customWidth="1"/>
    <col min="7" max="7" width="21.140625" style="42" customWidth="1"/>
    <col min="8" max="235" width="9.140625" style="70"/>
    <col min="236" max="236" width="5.28515625" style="70" customWidth="1"/>
    <col min="237" max="237" width="34.7109375" style="70" customWidth="1"/>
    <col min="238" max="238" width="8.42578125" style="70" customWidth="1"/>
    <col min="239" max="239" width="8.5703125" style="70" customWidth="1"/>
    <col min="240" max="240" width="11.7109375" style="70" customWidth="1"/>
    <col min="241" max="241" width="14.140625" style="70" customWidth="1"/>
    <col min="242" max="242" width="12.7109375" style="70" customWidth="1"/>
    <col min="243" max="243" width="12.28515625" style="70" bestFit="1" customWidth="1"/>
    <col min="244" max="244" width="22.7109375" style="70" customWidth="1"/>
    <col min="245" max="491" width="9.140625" style="70"/>
    <col min="492" max="492" width="5.28515625" style="70" customWidth="1"/>
    <col min="493" max="493" width="34.7109375" style="70" customWidth="1"/>
    <col min="494" max="494" width="8.42578125" style="70" customWidth="1"/>
    <col min="495" max="495" width="8.5703125" style="70" customWidth="1"/>
    <col min="496" max="496" width="11.7109375" style="70" customWidth="1"/>
    <col min="497" max="497" width="14.140625" style="70" customWidth="1"/>
    <col min="498" max="498" width="12.7109375" style="70" customWidth="1"/>
    <col min="499" max="499" width="12.28515625" style="70" bestFit="1" customWidth="1"/>
    <col min="500" max="500" width="22.7109375" style="70" customWidth="1"/>
    <col min="501" max="747" width="9.140625" style="70"/>
    <col min="748" max="748" width="5.28515625" style="70" customWidth="1"/>
    <col min="749" max="749" width="34.7109375" style="70" customWidth="1"/>
    <col min="750" max="750" width="8.42578125" style="70" customWidth="1"/>
    <col min="751" max="751" width="8.5703125" style="70" customWidth="1"/>
    <col min="752" max="752" width="11.7109375" style="70" customWidth="1"/>
    <col min="753" max="753" width="14.140625" style="70" customWidth="1"/>
    <col min="754" max="754" width="12.7109375" style="70" customWidth="1"/>
    <col min="755" max="755" width="12.28515625" style="70" bestFit="1" customWidth="1"/>
    <col min="756" max="756" width="22.7109375" style="70" customWidth="1"/>
    <col min="757" max="1003" width="9.140625" style="70"/>
    <col min="1004" max="1004" width="5.28515625" style="70" customWidth="1"/>
    <col min="1005" max="1005" width="34.7109375" style="70" customWidth="1"/>
    <col min="1006" max="1006" width="8.42578125" style="70" customWidth="1"/>
    <col min="1007" max="1007" width="8.5703125" style="70" customWidth="1"/>
    <col min="1008" max="1008" width="11.7109375" style="70" customWidth="1"/>
    <col min="1009" max="1009" width="14.140625" style="70" customWidth="1"/>
    <col min="1010" max="1010" width="12.7109375" style="70" customWidth="1"/>
    <col min="1011" max="1011" width="12.28515625" style="70" bestFit="1" customWidth="1"/>
    <col min="1012" max="1012" width="22.7109375" style="70" customWidth="1"/>
    <col min="1013" max="1259" width="9.140625" style="70"/>
    <col min="1260" max="1260" width="5.28515625" style="70" customWidth="1"/>
    <col min="1261" max="1261" width="34.7109375" style="70" customWidth="1"/>
    <col min="1262" max="1262" width="8.42578125" style="70" customWidth="1"/>
    <col min="1263" max="1263" width="8.5703125" style="70" customWidth="1"/>
    <col min="1264" max="1264" width="11.7109375" style="70" customWidth="1"/>
    <col min="1265" max="1265" width="14.140625" style="70" customWidth="1"/>
    <col min="1266" max="1266" width="12.7109375" style="70" customWidth="1"/>
    <col min="1267" max="1267" width="12.28515625" style="70" bestFit="1" customWidth="1"/>
    <col min="1268" max="1268" width="22.7109375" style="70" customWidth="1"/>
    <col min="1269" max="1515" width="9.140625" style="70"/>
    <col min="1516" max="1516" width="5.28515625" style="70" customWidth="1"/>
    <col min="1517" max="1517" width="34.7109375" style="70" customWidth="1"/>
    <col min="1518" max="1518" width="8.42578125" style="70" customWidth="1"/>
    <col min="1519" max="1519" width="8.5703125" style="70" customWidth="1"/>
    <col min="1520" max="1520" width="11.7109375" style="70" customWidth="1"/>
    <col min="1521" max="1521" width="14.140625" style="70" customWidth="1"/>
    <col min="1522" max="1522" width="12.7109375" style="70" customWidth="1"/>
    <col min="1523" max="1523" width="12.28515625" style="70" bestFit="1" customWidth="1"/>
    <col min="1524" max="1524" width="22.7109375" style="70" customWidth="1"/>
    <col min="1525" max="1771" width="9.140625" style="70"/>
    <col min="1772" max="1772" width="5.28515625" style="70" customWidth="1"/>
    <col min="1773" max="1773" width="34.7109375" style="70" customWidth="1"/>
    <col min="1774" max="1774" width="8.42578125" style="70" customWidth="1"/>
    <col min="1775" max="1775" width="8.5703125" style="70" customWidth="1"/>
    <col min="1776" max="1776" width="11.7109375" style="70" customWidth="1"/>
    <col min="1777" max="1777" width="14.140625" style="70" customWidth="1"/>
    <col min="1778" max="1778" width="12.7109375" style="70" customWidth="1"/>
    <col min="1779" max="1779" width="12.28515625" style="70" bestFit="1" customWidth="1"/>
    <col min="1780" max="1780" width="22.7109375" style="70" customWidth="1"/>
    <col min="1781" max="2027" width="9.140625" style="70"/>
    <col min="2028" max="2028" width="5.28515625" style="70" customWidth="1"/>
    <col min="2029" max="2029" width="34.7109375" style="70" customWidth="1"/>
    <col min="2030" max="2030" width="8.42578125" style="70" customWidth="1"/>
    <col min="2031" max="2031" width="8.5703125" style="70" customWidth="1"/>
    <col min="2032" max="2032" width="11.7109375" style="70" customWidth="1"/>
    <col min="2033" max="2033" width="14.140625" style="70" customWidth="1"/>
    <col min="2034" max="2034" width="12.7109375" style="70" customWidth="1"/>
    <col min="2035" max="2035" width="12.28515625" style="70" bestFit="1" customWidth="1"/>
    <col min="2036" max="2036" width="22.7109375" style="70" customWidth="1"/>
    <col min="2037" max="2283" width="9.140625" style="70"/>
    <col min="2284" max="2284" width="5.28515625" style="70" customWidth="1"/>
    <col min="2285" max="2285" width="34.7109375" style="70" customWidth="1"/>
    <col min="2286" max="2286" width="8.42578125" style="70" customWidth="1"/>
    <col min="2287" max="2287" width="8.5703125" style="70" customWidth="1"/>
    <col min="2288" max="2288" width="11.7109375" style="70" customWidth="1"/>
    <col min="2289" max="2289" width="14.140625" style="70" customWidth="1"/>
    <col min="2290" max="2290" width="12.7109375" style="70" customWidth="1"/>
    <col min="2291" max="2291" width="12.28515625" style="70" bestFit="1" customWidth="1"/>
    <col min="2292" max="2292" width="22.7109375" style="70" customWidth="1"/>
    <col min="2293" max="2539" width="9.140625" style="70"/>
    <col min="2540" max="2540" width="5.28515625" style="70" customWidth="1"/>
    <col min="2541" max="2541" width="34.7109375" style="70" customWidth="1"/>
    <col min="2542" max="2542" width="8.42578125" style="70" customWidth="1"/>
    <col min="2543" max="2543" width="8.5703125" style="70" customWidth="1"/>
    <col min="2544" max="2544" width="11.7109375" style="70" customWidth="1"/>
    <col min="2545" max="2545" width="14.140625" style="70" customWidth="1"/>
    <col min="2546" max="2546" width="12.7109375" style="70" customWidth="1"/>
    <col min="2547" max="2547" width="12.28515625" style="70" bestFit="1" customWidth="1"/>
    <col min="2548" max="2548" width="22.7109375" style="70" customWidth="1"/>
    <col min="2549" max="2795" width="9.140625" style="70"/>
    <col min="2796" max="2796" width="5.28515625" style="70" customWidth="1"/>
    <col min="2797" max="2797" width="34.7109375" style="70" customWidth="1"/>
    <col min="2798" max="2798" width="8.42578125" style="70" customWidth="1"/>
    <col min="2799" max="2799" width="8.5703125" style="70" customWidth="1"/>
    <col min="2800" max="2800" width="11.7109375" style="70" customWidth="1"/>
    <col min="2801" max="2801" width="14.140625" style="70" customWidth="1"/>
    <col min="2802" max="2802" width="12.7109375" style="70" customWidth="1"/>
    <col min="2803" max="2803" width="12.28515625" style="70" bestFit="1" customWidth="1"/>
    <col min="2804" max="2804" width="22.7109375" style="70" customWidth="1"/>
    <col min="2805" max="3051" width="9.140625" style="70"/>
    <col min="3052" max="3052" width="5.28515625" style="70" customWidth="1"/>
    <col min="3053" max="3053" width="34.7109375" style="70" customWidth="1"/>
    <col min="3054" max="3054" width="8.42578125" style="70" customWidth="1"/>
    <col min="3055" max="3055" width="8.5703125" style="70" customWidth="1"/>
    <col min="3056" max="3056" width="11.7109375" style="70" customWidth="1"/>
    <col min="3057" max="3057" width="14.140625" style="70" customWidth="1"/>
    <col min="3058" max="3058" width="12.7109375" style="70" customWidth="1"/>
    <col min="3059" max="3059" width="12.28515625" style="70" bestFit="1" customWidth="1"/>
    <col min="3060" max="3060" width="22.7109375" style="70" customWidth="1"/>
    <col min="3061" max="3307" width="9.140625" style="70"/>
    <col min="3308" max="3308" width="5.28515625" style="70" customWidth="1"/>
    <col min="3309" max="3309" width="34.7109375" style="70" customWidth="1"/>
    <col min="3310" max="3310" width="8.42578125" style="70" customWidth="1"/>
    <col min="3311" max="3311" width="8.5703125" style="70" customWidth="1"/>
    <col min="3312" max="3312" width="11.7109375" style="70" customWidth="1"/>
    <col min="3313" max="3313" width="14.140625" style="70" customWidth="1"/>
    <col min="3314" max="3314" width="12.7109375" style="70" customWidth="1"/>
    <col min="3315" max="3315" width="12.28515625" style="70" bestFit="1" customWidth="1"/>
    <col min="3316" max="3316" width="22.7109375" style="70" customWidth="1"/>
    <col min="3317" max="3563" width="9.140625" style="70"/>
    <col min="3564" max="3564" width="5.28515625" style="70" customWidth="1"/>
    <col min="3565" max="3565" width="34.7109375" style="70" customWidth="1"/>
    <col min="3566" max="3566" width="8.42578125" style="70" customWidth="1"/>
    <col min="3567" max="3567" width="8.5703125" style="70" customWidth="1"/>
    <col min="3568" max="3568" width="11.7109375" style="70" customWidth="1"/>
    <col min="3569" max="3569" width="14.140625" style="70" customWidth="1"/>
    <col min="3570" max="3570" width="12.7109375" style="70" customWidth="1"/>
    <col min="3571" max="3571" width="12.28515625" style="70" bestFit="1" customWidth="1"/>
    <col min="3572" max="3572" width="22.7109375" style="70" customWidth="1"/>
    <col min="3573" max="3819" width="9.140625" style="70"/>
    <col min="3820" max="3820" width="5.28515625" style="70" customWidth="1"/>
    <col min="3821" max="3821" width="34.7109375" style="70" customWidth="1"/>
    <col min="3822" max="3822" width="8.42578125" style="70" customWidth="1"/>
    <col min="3823" max="3823" width="8.5703125" style="70" customWidth="1"/>
    <col min="3824" max="3824" width="11.7109375" style="70" customWidth="1"/>
    <col min="3825" max="3825" width="14.140625" style="70" customWidth="1"/>
    <col min="3826" max="3826" width="12.7109375" style="70" customWidth="1"/>
    <col min="3827" max="3827" width="12.28515625" style="70" bestFit="1" customWidth="1"/>
    <col min="3828" max="3828" width="22.7109375" style="70" customWidth="1"/>
    <col min="3829" max="4075" width="9.140625" style="70"/>
    <col min="4076" max="4076" width="5.28515625" style="70" customWidth="1"/>
    <col min="4077" max="4077" width="34.7109375" style="70" customWidth="1"/>
    <col min="4078" max="4078" width="8.42578125" style="70" customWidth="1"/>
    <col min="4079" max="4079" width="8.5703125" style="70" customWidth="1"/>
    <col min="4080" max="4080" width="11.7109375" style="70" customWidth="1"/>
    <col min="4081" max="4081" width="14.140625" style="70" customWidth="1"/>
    <col min="4082" max="4082" width="12.7109375" style="70" customWidth="1"/>
    <col min="4083" max="4083" width="12.28515625" style="70" bestFit="1" customWidth="1"/>
    <col min="4084" max="4084" width="22.7109375" style="70" customWidth="1"/>
    <col min="4085" max="4331" width="9.140625" style="70"/>
    <col min="4332" max="4332" width="5.28515625" style="70" customWidth="1"/>
    <col min="4333" max="4333" width="34.7109375" style="70" customWidth="1"/>
    <col min="4334" max="4334" width="8.42578125" style="70" customWidth="1"/>
    <col min="4335" max="4335" width="8.5703125" style="70" customWidth="1"/>
    <col min="4336" max="4336" width="11.7109375" style="70" customWidth="1"/>
    <col min="4337" max="4337" width="14.140625" style="70" customWidth="1"/>
    <col min="4338" max="4338" width="12.7109375" style="70" customWidth="1"/>
    <col min="4339" max="4339" width="12.28515625" style="70" bestFit="1" customWidth="1"/>
    <col min="4340" max="4340" width="22.7109375" style="70" customWidth="1"/>
    <col min="4341" max="4587" width="9.140625" style="70"/>
    <col min="4588" max="4588" width="5.28515625" style="70" customWidth="1"/>
    <col min="4589" max="4589" width="34.7109375" style="70" customWidth="1"/>
    <col min="4590" max="4590" width="8.42578125" style="70" customWidth="1"/>
    <col min="4591" max="4591" width="8.5703125" style="70" customWidth="1"/>
    <col min="4592" max="4592" width="11.7109375" style="70" customWidth="1"/>
    <col min="4593" max="4593" width="14.140625" style="70" customWidth="1"/>
    <col min="4594" max="4594" width="12.7109375" style="70" customWidth="1"/>
    <col min="4595" max="4595" width="12.28515625" style="70" bestFit="1" customWidth="1"/>
    <col min="4596" max="4596" width="22.7109375" style="70" customWidth="1"/>
    <col min="4597" max="4843" width="9.140625" style="70"/>
    <col min="4844" max="4844" width="5.28515625" style="70" customWidth="1"/>
    <col min="4845" max="4845" width="34.7109375" style="70" customWidth="1"/>
    <col min="4846" max="4846" width="8.42578125" style="70" customWidth="1"/>
    <col min="4847" max="4847" width="8.5703125" style="70" customWidth="1"/>
    <col min="4848" max="4848" width="11.7109375" style="70" customWidth="1"/>
    <col min="4849" max="4849" width="14.140625" style="70" customWidth="1"/>
    <col min="4850" max="4850" width="12.7109375" style="70" customWidth="1"/>
    <col min="4851" max="4851" width="12.28515625" style="70" bestFit="1" customWidth="1"/>
    <col min="4852" max="4852" width="22.7109375" style="70" customWidth="1"/>
    <col min="4853" max="5099" width="9.140625" style="70"/>
    <col min="5100" max="5100" width="5.28515625" style="70" customWidth="1"/>
    <col min="5101" max="5101" width="34.7109375" style="70" customWidth="1"/>
    <col min="5102" max="5102" width="8.42578125" style="70" customWidth="1"/>
    <col min="5103" max="5103" width="8.5703125" style="70" customWidth="1"/>
    <col min="5104" max="5104" width="11.7109375" style="70" customWidth="1"/>
    <col min="5105" max="5105" width="14.140625" style="70" customWidth="1"/>
    <col min="5106" max="5106" width="12.7109375" style="70" customWidth="1"/>
    <col min="5107" max="5107" width="12.28515625" style="70" bestFit="1" customWidth="1"/>
    <col min="5108" max="5108" width="22.7109375" style="70" customWidth="1"/>
    <col min="5109" max="5355" width="9.140625" style="70"/>
    <col min="5356" max="5356" width="5.28515625" style="70" customWidth="1"/>
    <col min="5357" max="5357" width="34.7109375" style="70" customWidth="1"/>
    <col min="5358" max="5358" width="8.42578125" style="70" customWidth="1"/>
    <col min="5359" max="5359" width="8.5703125" style="70" customWidth="1"/>
    <col min="5360" max="5360" width="11.7109375" style="70" customWidth="1"/>
    <col min="5361" max="5361" width="14.140625" style="70" customWidth="1"/>
    <col min="5362" max="5362" width="12.7109375" style="70" customWidth="1"/>
    <col min="5363" max="5363" width="12.28515625" style="70" bestFit="1" customWidth="1"/>
    <col min="5364" max="5364" width="22.7109375" style="70" customWidth="1"/>
    <col min="5365" max="5611" width="9.140625" style="70"/>
    <col min="5612" max="5612" width="5.28515625" style="70" customWidth="1"/>
    <col min="5613" max="5613" width="34.7109375" style="70" customWidth="1"/>
    <col min="5614" max="5614" width="8.42578125" style="70" customWidth="1"/>
    <col min="5615" max="5615" width="8.5703125" style="70" customWidth="1"/>
    <col min="5616" max="5616" width="11.7109375" style="70" customWidth="1"/>
    <col min="5617" max="5617" width="14.140625" style="70" customWidth="1"/>
    <col min="5618" max="5618" width="12.7109375" style="70" customWidth="1"/>
    <col min="5619" max="5619" width="12.28515625" style="70" bestFit="1" customWidth="1"/>
    <col min="5620" max="5620" width="22.7109375" style="70" customWidth="1"/>
    <col min="5621" max="5867" width="9.140625" style="70"/>
    <col min="5868" max="5868" width="5.28515625" style="70" customWidth="1"/>
    <col min="5869" max="5869" width="34.7109375" style="70" customWidth="1"/>
    <col min="5870" max="5870" width="8.42578125" style="70" customWidth="1"/>
    <col min="5871" max="5871" width="8.5703125" style="70" customWidth="1"/>
    <col min="5872" max="5872" width="11.7109375" style="70" customWidth="1"/>
    <col min="5873" max="5873" width="14.140625" style="70" customWidth="1"/>
    <col min="5874" max="5874" width="12.7109375" style="70" customWidth="1"/>
    <col min="5875" max="5875" width="12.28515625" style="70" bestFit="1" customWidth="1"/>
    <col min="5876" max="5876" width="22.7109375" style="70" customWidth="1"/>
    <col min="5877" max="6123" width="9.140625" style="70"/>
    <col min="6124" max="6124" width="5.28515625" style="70" customWidth="1"/>
    <col min="6125" max="6125" width="34.7109375" style="70" customWidth="1"/>
    <col min="6126" max="6126" width="8.42578125" style="70" customWidth="1"/>
    <col min="6127" max="6127" width="8.5703125" style="70" customWidth="1"/>
    <col min="6128" max="6128" width="11.7109375" style="70" customWidth="1"/>
    <col min="6129" max="6129" width="14.140625" style="70" customWidth="1"/>
    <col min="6130" max="6130" width="12.7109375" style="70" customWidth="1"/>
    <col min="6131" max="6131" width="12.28515625" style="70" bestFit="1" customWidth="1"/>
    <col min="6132" max="6132" width="22.7109375" style="70" customWidth="1"/>
    <col min="6133" max="6379" width="9.140625" style="70"/>
    <col min="6380" max="6380" width="5.28515625" style="70" customWidth="1"/>
    <col min="6381" max="6381" width="34.7109375" style="70" customWidth="1"/>
    <col min="6382" max="6382" width="8.42578125" style="70" customWidth="1"/>
    <col min="6383" max="6383" width="8.5703125" style="70" customWidth="1"/>
    <col min="6384" max="6384" width="11.7109375" style="70" customWidth="1"/>
    <col min="6385" max="6385" width="14.140625" style="70" customWidth="1"/>
    <col min="6386" max="6386" width="12.7109375" style="70" customWidth="1"/>
    <col min="6387" max="6387" width="12.28515625" style="70" bestFit="1" customWidth="1"/>
    <col min="6388" max="6388" width="22.7109375" style="70" customWidth="1"/>
    <col min="6389" max="6635" width="9.140625" style="70"/>
    <col min="6636" max="6636" width="5.28515625" style="70" customWidth="1"/>
    <col min="6637" max="6637" width="34.7109375" style="70" customWidth="1"/>
    <col min="6638" max="6638" width="8.42578125" style="70" customWidth="1"/>
    <col min="6639" max="6639" width="8.5703125" style="70" customWidth="1"/>
    <col min="6640" max="6640" width="11.7109375" style="70" customWidth="1"/>
    <col min="6641" max="6641" width="14.140625" style="70" customWidth="1"/>
    <col min="6642" max="6642" width="12.7109375" style="70" customWidth="1"/>
    <col min="6643" max="6643" width="12.28515625" style="70" bestFit="1" customWidth="1"/>
    <col min="6644" max="6644" width="22.7109375" style="70" customWidth="1"/>
    <col min="6645" max="6891" width="9.140625" style="70"/>
    <col min="6892" max="6892" width="5.28515625" style="70" customWidth="1"/>
    <col min="6893" max="6893" width="34.7109375" style="70" customWidth="1"/>
    <col min="6894" max="6894" width="8.42578125" style="70" customWidth="1"/>
    <col min="6895" max="6895" width="8.5703125" style="70" customWidth="1"/>
    <col min="6896" max="6896" width="11.7109375" style="70" customWidth="1"/>
    <col min="6897" max="6897" width="14.140625" style="70" customWidth="1"/>
    <col min="6898" max="6898" width="12.7109375" style="70" customWidth="1"/>
    <col min="6899" max="6899" width="12.28515625" style="70" bestFit="1" customWidth="1"/>
    <col min="6900" max="6900" width="22.7109375" style="70" customWidth="1"/>
    <col min="6901" max="7147" width="9.140625" style="70"/>
    <col min="7148" max="7148" width="5.28515625" style="70" customWidth="1"/>
    <col min="7149" max="7149" width="34.7109375" style="70" customWidth="1"/>
    <col min="7150" max="7150" width="8.42578125" style="70" customWidth="1"/>
    <col min="7151" max="7151" width="8.5703125" style="70" customWidth="1"/>
    <col min="7152" max="7152" width="11.7109375" style="70" customWidth="1"/>
    <col min="7153" max="7153" width="14.140625" style="70" customWidth="1"/>
    <col min="7154" max="7154" width="12.7109375" style="70" customWidth="1"/>
    <col min="7155" max="7155" width="12.28515625" style="70" bestFit="1" customWidth="1"/>
    <col min="7156" max="7156" width="22.7109375" style="70" customWidth="1"/>
    <col min="7157" max="7403" width="9.140625" style="70"/>
    <col min="7404" max="7404" width="5.28515625" style="70" customWidth="1"/>
    <col min="7405" max="7405" width="34.7109375" style="70" customWidth="1"/>
    <col min="7406" max="7406" width="8.42578125" style="70" customWidth="1"/>
    <col min="7407" max="7407" width="8.5703125" style="70" customWidth="1"/>
    <col min="7408" max="7408" width="11.7109375" style="70" customWidth="1"/>
    <col min="7409" max="7409" width="14.140625" style="70" customWidth="1"/>
    <col min="7410" max="7410" width="12.7109375" style="70" customWidth="1"/>
    <col min="7411" max="7411" width="12.28515625" style="70" bestFit="1" customWidth="1"/>
    <col min="7412" max="7412" width="22.7109375" style="70" customWidth="1"/>
    <col min="7413" max="7659" width="9.140625" style="70"/>
    <col min="7660" max="7660" width="5.28515625" style="70" customWidth="1"/>
    <col min="7661" max="7661" width="34.7109375" style="70" customWidth="1"/>
    <col min="7662" max="7662" width="8.42578125" style="70" customWidth="1"/>
    <col min="7663" max="7663" width="8.5703125" style="70" customWidth="1"/>
    <col min="7664" max="7664" width="11.7109375" style="70" customWidth="1"/>
    <col min="7665" max="7665" width="14.140625" style="70" customWidth="1"/>
    <col min="7666" max="7666" width="12.7109375" style="70" customWidth="1"/>
    <col min="7667" max="7667" width="12.28515625" style="70" bestFit="1" customWidth="1"/>
    <col min="7668" max="7668" width="22.7109375" style="70" customWidth="1"/>
    <col min="7669" max="7915" width="9.140625" style="70"/>
    <col min="7916" max="7916" width="5.28515625" style="70" customWidth="1"/>
    <col min="7917" max="7917" width="34.7109375" style="70" customWidth="1"/>
    <col min="7918" max="7918" width="8.42578125" style="70" customWidth="1"/>
    <col min="7919" max="7919" width="8.5703125" style="70" customWidth="1"/>
    <col min="7920" max="7920" width="11.7109375" style="70" customWidth="1"/>
    <col min="7921" max="7921" width="14.140625" style="70" customWidth="1"/>
    <col min="7922" max="7922" width="12.7109375" style="70" customWidth="1"/>
    <col min="7923" max="7923" width="12.28515625" style="70" bestFit="1" customWidth="1"/>
    <col min="7924" max="7924" width="22.7109375" style="70" customWidth="1"/>
    <col min="7925" max="8171" width="9.140625" style="70"/>
    <col min="8172" max="8172" width="5.28515625" style="70" customWidth="1"/>
    <col min="8173" max="8173" width="34.7109375" style="70" customWidth="1"/>
    <col min="8174" max="8174" width="8.42578125" style="70" customWidth="1"/>
    <col min="8175" max="8175" width="8.5703125" style="70" customWidth="1"/>
    <col min="8176" max="8176" width="11.7109375" style="70" customWidth="1"/>
    <col min="8177" max="8177" width="14.140625" style="70" customWidth="1"/>
    <col min="8178" max="8178" width="12.7109375" style="70" customWidth="1"/>
    <col min="8179" max="8179" width="12.28515625" style="70" bestFit="1" customWidth="1"/>
    <col min="8180" max="8180" width="22.7109375" style="70" customWidth="1"/>
    <col min="8181" max="8427" width="9.140625" style="70"/>
    <col min="8428" max="8428" width="5.28515625" style="70" customWidth="1"/>
    <col min="8429" max="8429" width="34.7109375" style="70" customWidth="1"/>
    <col min="8430" max="8430" width="8.42578125" style="70" customWidth="1"/>
    <col min="8431" max="8431" width="8.5703125" style="70" customWidth="1"/>
    <col min="8432" max="8432" width="11.7109375" style="70" customWidth="1"/>
    <col min="8433" max="8433" width="14.140625" style="70" customWidth="1"/>
    <col min="8434" max="8434" width="12.7109375" style="70" customWidth="1"/>
    <col min="8435" max="8435" width="12.28515625" style="70" bestFit="1" customWidth="1"/>
    <col min="8436" max="8436" width="22.7109375" style="70" customWidth="1"/>
    <col min="8437" max="8683" width="9.140625" style="70"/>
    <col min="8684" max="8684" width="5.28515625" style="70" customWidth="1"/>
    <col min="8685" max="8685" width="34.7109375" style="70" customWidth="1"/>
    <col min="8686" max="8686" width="8.42578125" style="70" customWidth="1"/>
    <col min="8687" max="8687" width="8.5703125" style="70" customWidth="1"/>
    <col min="8688" max="8688" width="11.7109375" style="70" customWidth="1"/>
    <col min="8689" max="8689" width="14.140625" style="70" customWidth="1"/>
    <col min="8690" max="8690" width="12.7109375" style="70" customWidth="1"/>
    <col min="8691" max="8691" width="12.28515625" style="70" bestFit="1" customWidth="1"/>
    <col min="8692" max="8692" width="22.7109375" style="70" customWidth="1"/>
    <col min="8693" max="8939" width="9.140625" style="70"/>
    <col min="8940" max="8940" width="5.28515625" style="70" customWidth="1"/>
    <col min="8941" max="8941" width="34.7109375" style="70" customWidth="1"/>
    <col min="8942" max="8942" width="8.42578125" style="70" customWidth="1"/>
    <col min="8943" max="8943" width="8.5703125" style="70" customWidth="1"/>
    <col min="8944" max="8944" width="11.7109375" style="70" customWidth="1"/>
    <col min="8945" max="8945" width="14.140625" style="70" customWidth="1"/>
    <col min="8946" max="8946" width="12.7109375" style="70" customWidth="1"/>
    <col min="8947" max="8947" width="12.28515625" style="70" bestFit="1" customWidth="1"/>
    <col min="8948" max="8948" width="22.7109375" style="70" customWidth="1"/>
    <col min="8949" max="9195" width="9.140625" style="70"/>
    <col min="9196" max="9196" width="5.28515625" style="70" customWidth="1"/>
    <col min="9197" max="9197" width="34.7109375" style="70" customWidth="1"/>
    <col min="9198" max="9198" width="8.42578125" style="70" customWidth="1"/>
    <col min="9199" max="9199" width="8.5703125" style="70" customWidth="1"/>
    <col min="9200" max="9200" width="11.7109375" style="70" customWidth="1"/>
    <col min="9201" max="9201" width="14.140625" style="70" customWidth="1"/>
    <col min="9202" max="9202" width="12.7109375" style="70" customWidth="1"/>
    <col min="9203" max="9203" width="12.28515625" style="70" bestFit="1" customWidth="1"/>
    <col min="9204" max="9204" width="22.7109375" style="70" customWidth="1"/>
    <col min="9205" max="9451" width="9.140625" style="70"/>
    <col min="9452" max="9452" width="5.28515625" style="70" customWidth="1"/>
    <col min="9453" max="9453" width="34.7109375" style="70" customWidth="1"/>
    <col min="9454" max="9454" width="8.42578125" style="70" customWidth="1"/>
    <col min="9455" max="9455" width="8.5703125" style="70" customWidth="1"/>
    <col min="9456" max="9456" width="11.7109375" style="70" customWidth="1"/>
    <col min="9457" max="9457" width="14.140625" style="70" customWidth="1"/>
    <col min="9458" max="9458" width="12.7109375" style="70" customWidth="1"/>
    <col min="9459" max="9459" width="12.28515625" style="70" bestFit="1" customWidth="1"/>
    <col min="9460" max="9460" width="22.7109375" style="70" customWidth="1"/>
    <col min="9461" max="9707" width="9.140625" style="70"/>
    <col min="9708" max="9708" width="5.28515625" style="70" customWidth="1"/>
    <col min="9709" max="9709" width="34.7109375" style="70" customWidth="1"/>
    <col min="9710" max="9710" width="8.42578125" style="70" customWidth="1"/>
    <col min="9711" max="9711" width="8.5703125" style="70" customWidth="1"/>
    <col min="9712" max="9712" width="11.7109375" style="70" customWidth="1"/>
    <col min="9713" max="9713" width="14.140625" style="70" customWidth="1"/>
    <col min="9714" max="9714" width="12.7109375" style="70" customWidth="1"/>
    <col min="9715" max="9715" width="12.28515625" style="70" bestFit="1" customWidth="1"/>
    <col min="9716" max="9716" width="22.7109375" style="70" customWidth="1"/>
    <col min="9717" max="9963" width="9.140625" style="70"/>
    <col min="9964" max="9964" width="5.28515625" style="70" customWidth="1"/>
    <col min="9965" max="9965" width="34.7109375" style="70" customWidth="1"/>
    <col min="9966" max="9966" width="8.42578125" style="70" customWidth="1"/>
    <col min="9967" max="9967" width="8.5703125" style="70" customWidth="1"/>
    <col min="9968" max="9968" width="11.7109375" style="70" customWidth="1"/>
    <col min="9969" max="9969" width="14.140625" style="70" customWidth="1"/>
    <col min="9970" max="9970" width="12.7109375" style="70" customWidth="1"/>
    <col min="9971" max="9971" width="12.28515625" style="70" bestFit="1" customWidth="1"/>
    <col min="9972" max="9972" width="22.7109375" style="70" customWidth="1"/>
    <col min="9973" max="10219" width="9.140625" style="70"/>
    <col min="10220" max="10220" width="5.28515625" style="70" customWidth="1"/>
    <col min="10221" max="10221" width="34.7109375" style="70" customWidth="1"/>
    <col min="10222" max="10222" width="8.42578125" style="70" customWidth="1"/>
    <col min="10223" max="10223" width="8.5703125" style="70" customWidth="1"/>
    <col min="10224" max="10224" width="11.7109375" style="70" customWidth="1"/>
    <col min="10225" max="10225" width="14.140625" style="70" customWidth="1"/>
    <col min="10226" max="10226" width="12.7109375" style="70" customWidth="1"/>
    <col min="10227" max="10227" width="12.28515625" style="70" bestFit="1" customWidth="1"/>
    <col min="10228" max="10228" width="22.7109375" style="70" customWidth="1"/>
    <col min="10229" max="10475" width="9.140625" style="70"/>
    <col min="10476" max="10476" width="5.28515625" style="70" customWidth="1"/>
    <col min="10477" max="10477" width="34.7109375" style="70" customWidth="1"/>
    <col min="10478" max="10478" width="8.42578125" style="70" customWidth="1"/>
    <col min="10479" max="10479" width="8.5703125" style="70" customWidth="1"/>
    <col min="10480" max="10480" width="11.7109375" style="70" customWidth="1"/>
    <col min="10481" max="10481" width="14.140625" style="70" customWidth="1"/>
    <col min="10482" max="10482" width="12.7109375" style="70" customWidth="1"/>
    <col min="10483" max="10483" width="12.28515625" style="70" bestFit="1" customWidth="1"/>
    <col min="10484" max="10484" width="22.7109375" style="70" customWidth="1"/>
    <col min="10485" max="10731" width="9.140625" style="70"/>
    <col min="10732" max="10732" width="5.28515625" style="70" customWidth="1"/>
    <col min="10733" max="10733" width="34.7109375" style="70" customWidth="1"/>
    <col min="10734" max="10734" width="8.42578125" style="70" customWidth="1"/>
    <col min="10735" max="10735" width="8.5703125" style="70" customWidth="1"/>
    <col min="10736" max="10736" width="11.7109375" style="70" customWidth="1"/>
    <col min="10737" max="10737" width="14.140625" style="70" customWidth="1"/>
    <col min="10738" max="10738" width="12.7109375" style="70" customWidth="1"/>
    <col min="10739" max="10739" width="12.28515625" style="70" bestFit="1" customWidth="1"/>
    <col min="10740" max="10740" width="22.7109375" style="70" customWidth="1"/>
    <col min="10741" max="10987" width="9.140625" style="70"/>
    <col min="10988" max="10988" width="5.28515625" style="70" customWidth="1"/>
    <col min="10989" max="10989" width="34.7109375" style="70" customWidth="1"/>
    <col min="10990" max="10990" width="8.42578125" style="70" customWidth="1"/>
    <col min="10991" max="10991" width="8.5703125" style="70" customWidth="1"/>
    <col min="10992" max="10992" width="11.7109375" style="70" customWidth="1"/>
    <col min="10993" max="10993" width="14.140625" style="70" customWidth="1"/>
    <col min="10994" max="10994" width="12.7109375" style="70" customWidth="1"/>
    <col min="10995" max="10995" width="12.28515625" style="70" bestFit="1" customWidth="1"/>
    <col min="10996" max="10996" width="22.7109375" style="70" customWidth="1"/>
    <col min="10997" max="11243" width="9.140625" style="70"/>
    <col min="11244" max="11244" width="5.28515625" style="70" customWidth="1"/>
    <col min="11245" max="11245" width="34.7109375" style="70" customWidth="1"/>
    <col min="11246" max="11246" width="8.42578125" style="70" customWidth="1"/>
    <col min="11247" max="11247" width="8.5703125" style="70" customWidth="1"/>
    <col min="11248" max="11248" width="11.7109375" style="70" customWidth="1"/>
    <col min="11249" max="11249" width="14.140625" style="70" customWidth="1"/>
    <col min="11250" max="11250" width="12.7109375" style="70" customWidth="1"/>
    <col min="11251" max="11251" width="12.28515625" style="70" bestFit="1" customWidth="1"/>
    <col min="11252" max="11252" width="22.7109375" style="70" customWidth="1"/>
    <col min="11253" max="11499" width="9.140625" style="70"/>
    <col min="11500" max="11500" width="5.28515625" style="70" customWidth="1"/>
    <col min="11501" max="11501" width="34.7109375" style="70" customWidth="1"/>
    <col min="11502" max="11502" width="8.42578125" style="70" customWidth="1"/>
    <col min="11503" max="11503" width="8.5703125" style="70" customWidth="1"/>
    <col min="11504" max="11504" width="11.7109375" style="70" customWidth="1"/>
    <col min="11505" max="11505" width="14.140625" style="70" customWidth="1"/>
    <col min="11506" max="11506" width="12.7109375" style="70" customWidth="1"/>
    <col min="11507" max="11507" width="12.28515625" style="70" bestFit="1" customWidth="1"/>
    <col min="11508" max="11508" width="22.7109375" style="70" customWidth="1"/>
    <col min="11509" max="11755" width="9.140625" style="70"/>
    <col min="11756" max="11756" width="5.28515625" style="70" customWidth="1"/>
    <col min="11757" max="11757" width="34.7109375" style="70" customWidth="1"/>
    <col min="11758" max="11758" width="8.42578125" style="70" customWidth="1"/>
    <col min="11759" max="11759" width="8.5703125" style="70" customWidth="1"/>
    <col min="11760" max="11760" width="11.7109375" style="70" customWidth="1"/>
    <col min="11761" max="11761" width="14.140625" style="70" customWidth="1"/>
    <col min="11762" max="11762" width="12.7109375" style="70" customWidth="1"/>
    <col min="11763" max="11763" width="12.28515625" style="70" bestFit="1" customWidth="1"/>
    <col min="11764" max="11764" width="22.7109375" style="70" customWidth="1"/>
    <col min="11765" max="12011" width="9.140625" style="70"/>
    <col min="12012" max="12012" width="5.28515625" style="70" customWidth="1"/>
    <col min="12013" max="12013" width="34.7109375" style="70" customWidth="1"/>
    <col min="12014" max="12014" width="8.42578125" style="70" customWidth="1"/>
    <col min="12015" max="12015" width="8.5703125" style="70" customWidth="1"/>
    <col min="12016" max="12016" width="11.7109375" style="70" customWidth="1"/>
    <col min="12017" max="12017" width="14.140625" style="70" customWidth="1"/>
    <col min="12018" max="12018" width="12.7109375" style="70" customWidth="1"/>
    <col min="12019" max="12019" width="12.28515625" style="70" bestFit="1" customWidth="1"/>
    <col min="12020" max="12020" width="22.7109375" style="70" customWidth="1"/>
    <col min="12021" max="12267" width="9.140625" style="70"/>
    <col min="12268" max="12268" width="5.28515625" style="70" customWidth="1"/>
    <col min="12269" max="12269" width="34.7109375" style="70" customWidth="1"/>
    <col min="12270" max="12270" width="8.42578125" style="70" customWidth="1"/>
    <col min="12271" max="12271" width="8.5703125" style="70" customWidth="1"/>
    <col min="12272" max="12272" width="11.7109375" style="70" customWidth="1"/>
    <col min="12273" max="12273" width="14.140625" style="70" customWidth="1"/>
    <col min="12274" max="12274" width="12.7109375" style="70" customWidth="1"/>
    <col min="12275" max="12275" width="12.28515625" style="70" bestFit="1" customWidth="1"/>
    <col min="12276" max="12276" width="22.7109375" style="70" customWidth="1"/>
    <col min="12277" max="12523" width="9.140625" style="70"/>
    <col min="12524" max="12524" width="5.28515625" style="70" customWidth="1"/>
    <col min="12525" max="12525" width="34.7109375" style="70" customWidth="1"/>
    <col min="12526" max="12526" width="8.42578125" style="70" customWidth="1"/>
    <col min="12527" max="12527" width="8.5703125" style="70" customWidth="1"/>
    <col min="12528" max="12528" width="11.7109375" style="70" customWidth="1"/>
    <col min="12529" max="12529" width="14.140625" style="70" customWidth="1"/>
    <col min="12530" max="12530" width="12.7109375" style="70" customWidth="1"/>
    <col min="12531" max="12531" width="12.28515625" style="70" bestFit="1" customWidth="1"/>
    <col min="12532" max="12532" width="22.7109375" style="70" customWidth="1"/>
    <col min="12533" max="12779" width="9.140625" style="70"/>
    <col min="12780" max="12780" width="5.28515625" style="70" customWidth="1"/>
    <col min="12781" max="12781" width="34.7109375" style="70" customWidth="1"/>
    <col min="12782" max="12782" width="8.42578125" style="70" customWidth="1"/>
    <col min="12783" max="12783" width="8.5703125" style="70" customWidth="1"/>
    <col min="12784" max="12784" width="11.7109375" style="70" customWidth="1"/>
    <col min="12785" max="12785" width="14.140625" style="70" customWidth="1"/>
    <col min="12786" max="12786" width="12.7109375" style="70" customWidth="1"/>
    <col min="12787" max="12787" width="12.28515625" style="70" bestFit="1" customWidth="1"/>
    <col min="12788" max="12788" width="22.7109375" style="70" customWidth="1"/>
    <col min="12789" max="13035" width="9.140625" style="70"/>
    <col min="13036" max="13036" width="5.28515625" style="70" customWidth="1"/>
    <col min="13037" max="13037" width="34.7109375" style="70" customWidth="1"/>
    <col min="13038" max="13038" width="8.42578125" style="70" customWidth="1"/>
    <col min="13039" max="13039" width="8.5703125" style="70" customWidth="1"/>
    <col min="13040" max="13040" width="11.7109375" style="70" customWidth="1"/>
    <col min="13041" max="13041" width="14.140625" style="70" customWidth="1"/>
    <col min="13042" max="13042" width="12.7109375" style="70" customWidth="1"/>
    <col min="13043" max="13043" width="12.28515625" style="70" bestFit="1" customWidth="1"/>
    <col min="13044" max="13044" width="22.7109375" style="70" customWidth="1"/>
    <col min="13045" max="13291" width="9.140625" style="70"/>
    <col min="13292" max="13292" width="5.28515625" style="70" customWidth="1"/>
    <col min="13293" max="13293" width="34.7109375" style="70" customWidth="1"/>
    <col min="13294" max="13294" width="8.42578125" style="70" customWidth="1"/>
    <col min="13295" max="13295" width="8.5703125" style="70" customWidth="1"/>
    <col min="13296" max="13296" width="11.7109375" style="70" customWidth="1"/>
    <col min="13297" max="13297" width="14.140625" style="70" customWidth="1"/>
    <col min="13298" max="13298" width="12.7109375" style="70" customWidth="1"/>
    <col min="13299" max="13299" width="12.28515625" style="70" bestFit="1" customWidth="1"/>
    <col min="13300" max="13300" width="22.7109375" style="70" customWidth="1"/>
    <col min="13301" max="13547" width="9.140625" style="70"/>
    <col min="13548" max="13548" width="5.28515625" style="70" customWidth="1"/>
    <col min="13549" max="13549" width="34.7109375" style="70" customWidth="1"/>
    <col min="13550" max="13550" width="8.42578125" style="70" customWidth="1"/>
    <col min="13551" max="13551" width="8.5703125" style="70" customWidth="1"/>
    <col min="13552" max="13552" width="11.7109375" style="70" customWidth="1"/>
    <col min="13553" max="13553" width="14.140625" style="70" customWidth="1"/>
    <col min="13554" max="13554" width="12.7109375" style="70" customWidth="1"/>
    <col min="13555" max="13555" width="12.28515625" style="70" bestFit="1" customWidth="1"/>
    <col min="13556" max="13556" width="22.7109375" style="70" customWidth="1"/>
    <col min="13557" max="13803" width="9.140625" style="70"/>
    <col min="13804" max="13804" width="5.28515625" style="70" customWidth="1"/>
    <col min="13805" max="13805" width="34.7109375" style="70" customWidth="1"/>
    <col min="13806" max="13806" width="8.42578125" style="70" customWidth="1"/>
    <col min="13807" max="13807" width="8.5703125" style="70" customWidth="1"/>
    <col min="13808" max="13808" width="11.7109375" style="70" customWidth="1"/>
    <col min="13809" max="13809" width="14.140625" style="70" customWidth="1"/>
    <col min="13810" max="13810" width="12.7109375" style="70" customWidth="1"/>
    <col min="13811" max="13811" width="12.28515625" style="70" bestFit="1" customWidth="1"/>
    <col min="13812" max="13812" width="22.7109375" style="70" customWidth="1"/>
    <col min="13813" max="14059" width="9.140625" style="70"/>
    <col min="14060" max="14060" width="5.28515625" style="70" customWidth="1"/>
    <col min="14061" max="14061" width="34.7109375" style="70" customWidth="1"/>
    <col min="14062" max="14062" width="8.42578125" style="70" customWidth="1"/>
    <col min="14063" max="14063" width="8.5703125" style="70" customWidth="1"/>
    <col min="14064" max="14064" width="11.7109375" style="70" customWidth="1"/>
    <col min="14065" max="14065" width="14.140625" style="70" customWidth="1"/>
    <col min="14066" max="14066" width="12.7109375" style="70" customWidth="1"/>
    <col min="14067" max="14067" width="12.28515625" style="70" bestFit="1" customWidth="1"/>
    <col min="14068" max="14068" width="22.7109375" style="70" customWidth="1"/>
    <col min="14069" max="14315" width="9.140625" style="70"/>
    <col min="14316" max="14316" width="5.28515625" style="70" customWidth="1"/>
    <col min="14317" max="14317" width="34.7109375" style="70" customWidth="1"/>
    <col min="14318" max="14318" width="8.42578125" style="70" customWidth="1"/>
    <col min="14319" max="14319" width="8.5703125" style="70" customWidth="1"/>
    <col min="14320" max="14320" width="11.7109375" style="70" customWidth="1"/>
    <col min="14321" max="14321" width="14.140625" style="70" customWidth="1"/>
    <col min="14322" max="14322" width="12.7109375" style="70" customWidth="1"/>
    <col min="14323" max="14323" width="12.28515625" style="70" bestFit="1" customWidth="1"/>
    <col min="14324" max="14324" width="22.7109375" style="70" customWidth="1"/>
    <col min="14325" max="14571" width="9.140625" style="70"/>
    <col min="14572" max="14572" width="5.28515625" style="70" customWidth="1"/>
    <col min="14573" max="14573" width="34.7109375" style="70" customWidth="1"/>
    <col min="14574" max="14574" width="8.42578125" style="70" customWidth="1"/>
    <col min="14575" max="14575" width="8.5703125" style="70" customWidth="1"/>
    <col min="14576" max="14576" width="11.7109375" style="70" customWidth="1"/>
    <col min="14577" max="14577" width="14.140625" style="70" customWidth="1"/>
    <col min="14578" max="14578" width="12.7109375" style="70" customWidth="1"/>
    <col min="14579" max="14579" width="12.28515625" style="70" bestFit="1" customWidth="1"/>
    <col min="14580" max="14580" width="22.7109375" style="70" customWidth="1"/>
    <col min="14581" max="14827" width="9.140625" style="70"/>
    <col min="14828" max="14828" width="5.28515625" style="70" customWidth="1"/>
    <col min="14829" max="14829" width="34.7109375" style="70" customWidth="1"/>
    <col min="14830" max="14830" width="8.42578125" style="70" customWidth="1"/>
    <col min="14831" max="14831" width="8.5703125" style="70" customWidth="1"/>
    <col min="14832" max="14832" width="11.7109375" style="70" customWidth="1"/>
    <col min="14833" max="14833" width="14.140625" style="70" customWidth="1"/>
    <col min="14834" max="14834" width="12.7109375" style="70" customWidth="1"/>
    <col min="14835" max="14835" width="12.28515625" style="70" bestFit="1" customWidth="1"/>
    <col min="14836" max="14836" width="22.7109375" style="70" customWidth="1"/>
    <col min="14837" max="15083" width="9.140625" style="70"/>
    <col min="15084" max="15084" width="5.28515625" style="70" customWidth="1"/>
    <col min="15085" max="15085" width="34.7109375" style="70" customWidth="1"/>
    <col min="15086" max="15086" width="8.42578125" style="70" customWidth="1"/>
    <col min="15087" max="15087" width="8.5703125" style="70" customWidth="1"/>
    <col min="15088" max="15088" width="11.7109375" style="70" customWidth="1"/>
    <col min="15089" max="15089" width="14.140625" style="70" customWidth="1"/>
    <col min="15090" max="15090" width="12.7109375" style="70" customWidth="1"/>
    <col min="15091" max="15091" width="12.28515625" style="70" bestFit="1" customWidth="1"/>
    <col min="15092" max="15092" width="22.7109375" style="70" customWidth="1"/>
    <col min="15093" max="15339" width="9.140625" style="70"/>
    <col min="15340" max="15340" width="5.28515625" style="70" customWidth="1"/>
    <col min="15341" max="15341" width="34.7109375" style="70" customWidth="1"/>
    <col min="15342" max="15342" width="8.42578125" style="70" customWidth="1"/>
    <col min="15343" max="15343" width="8.5703125" style="70" customWidth="1"/>
    <col min="15344" max="15344" width="11.7109375" style="70" customWidth="1"/>
    <col min="15345" max="15345" width="14.140625" style="70" customWidth="1"/>
    <col min="15346" max="15346" width="12.7109375" style="70" customWidth="1"/>
    <col min="15347" max="15347" width="12.28515625" style="70" bestFit="1" customWidth="1"/>
    <col min="15348" max="15348" width="22.7109375" style="70" customWidth="1"/>
    <col min="15349" max="15595" width="9.140625" style="70"/>
    <col min="15596" max="15596" width="5.28515625" style="70" customWidth="1"/>
    <col min="15597" max="15597" width="34.7109375" style="70" customWidth="1"/>
    <col min="15598" max="15598" width="8.42578125" style="70" customWidth="1"/>
    <col min="15599" max="15599" width="8.5703125" style="70" customWidth="1"/>
    <col min="15600" max="15600" width="11.7109375" style="70" customWidth="1"/>
    <col min="15601" max="15601" width="14.140625" style="70" customWidth="1"/>
    <col min="15602" max="15602" width="12.7109375" style="70" customWidth="1"/>
    <col min="15603" max="15603" width="12.28515625" style="70" bestFit="1" customWidth="1"/>
    <col min="15604" max="15604" width="22.7109375" style="70" customWidth="1"/>
    <col min="15605" max="15851" width="9.140625" style="70"/>
    <col min="15852" max="15852" width="5.28515625" style="70" customWidth="1"/>
    <col min="15853" max="15853" width="34.7109375" style="70" customWidth="1"/>
    <col min="15854" max="15854" width="8.42578125" style="70" customWidth="1"/>
    <col min="15855" max="15855" width="8.5703125" style="70" customWidth="1"/>
    <col min="15856" max="15856" width="11.7109375" style="70" customWidth="1"/>
    <col min="15857" max="15857" width="14.140625" style="70" customWidth="1"/>
    <col min="15858" max="15858" width="12.7109375" style="70" customWidth="1"/>
    <col min="15859" max="15859" width="12.28515625" style="70" bestFit="1" customWidth="1"/>
    <col min="15860" max="15860" width="22.7109375" style="70" customWidth="1"/>
    <col min="15861" max="16107" width="9.140625" style="70"/>
    <col min="16108" max="16108" width="5.28515625" style="70" customWidth="1"/>
    <col min="16109" max="16109" width="34.7109375" style="70" customWidth="1"/>
    <col min="16110" max="16110" width="8.42578125" style="70" customWidth="1"/>
    <col min="16111" max="16111" width="8.5703125" style="70" customWidth="1"/>
    <col min="16112" max="16112" width="11.7109375" style="70" customWidth="1"/>
    <col min="16113" max="16113" width="14.140625" style="70" customWidth="1"/>
    <col min="16114" max="16114" width="12.7109375" style="70" customWidth="1"/>
    <col min="16115" max="16115" width="12.28515625" style="70" bestFit="1" customWidth="1"/>
    <col min="16116" max="16116" width="22.7109375" style="70" customWidth="1"/>
    <col min="16117" max="16384" width="9.140625" style="70"/>
  </cols>
  <sheetData>
    <row r="1" spans="1:234" x14ac:dyDescent="0.25">
      <c r="A1" s="408" t="s">
        <v>40</v>
      </c>
      <c r="B1" s="408"/>
      <c r="C1" s="408"/>
      <c r="D1" s="131"/>
      <c r="E1" s="186"/>
      <c r="G1" s="41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</row>
    <row r="2" spans="1:234" s="71" customFormat="1" x14ac:dyDescent="0.25">
      <c r="A2" s="409" t="s">
        <v>41</v>
      </c>
      <c r="B2" s="409"/>
      <c r="C2" s="409"/>
      <c r="D2" s="161"/>
      <c r="E2" s="187"/>
      <c r="F2" s="181"/>
      <c r="G2" s="43"/>
    </row>
    <row r="3" spans="1:234" ht="17.45" customHeight="1" x14ac:dyDescent="0.25">
      <c r="A3" s="410" t="s">
        <v>147</v>
      </c>
      <c r="B3" s="410"/>
      <c r="C3" s="410"/>
      <c r="D3" s="410"/>
      <c r="E3" s="410"/>
      <c r="F3" s="410"/>
      <c r="G3" s="410"/>
    </row>
    <row r="4" spans="1:234" ht="6.75" customHeight="1" x14ac:dyDescent="0.25"/>
    <row r="5" spans="1:234" ht="31.5" x14ac:dyDescent="0.25">
      <c r="A5" s="44" t="s">
        <v>0</v>
      </c>
      <c r="B5" s="44" t="s">
        <v>43</v>
      </c>
      <c r="C5" s="44" t="s">
        <v>44</v>
      </c>
      <c r="D5" s="44" t="s">
        <v>45</v>
      </c>
      <c r="E5" s="45"/>
      <c r="F5" s="162" t="s">
        <v>102</v>
      </c>
      <c r="G5" s="44" t="s">
        <v>3</v>
      </c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</row>
    <row r="6" spans="1:234" s="83" customFormat="1" x14ac:dyDescent="0.25">
      <c r="A6" s="44" t="s">
        <v>48</v>
      </c>
      <c r="B6" s="46" t="s">
        <v>49</v>
      </c>
      <c r="C6" s="163"/>
      <c r="D6" s="73"/>
      <c r="E6" s="188"/>
      <c r="F6" s="182">
        <f>+F7+F10+F11+F12+F13</f>
        <v>88611.450813883494</v>
      </c>
      <c r="G6" s="174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</row>
    <row r="7" spans="1:234" s="76" customFormat="1" x14ac:dyDescent="0.25">
      <c r="A7" s="164">
        <v>1</v>
      </c>
      <c r="B7" s="165" t="s">
        <v>50</v>
      </c>
      <c r="C7" s="166"/>
      <c r="D7" s="167"/>
      <c r="E7" s="189"/>
      <c r="F7" s="183">
        <f t="shared" ref="F7" si="0">F8+F9</f>
        <v>65408.836034559223</v>
      </c>
      <c r="G7" s="164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</row>
    <row r="8" spans="1:234" ht="75" x14ac:dyDescent="0.25">
      <c r="A8" s="169"/>
      <c r="B8" s="198" t="s">
        <v>51</v>
      </c>
      <c r="C8" s="169" t="s">
        <v>52</v>
      </c>
      <c r="D8" s="170">
        <v>15</v>
      </c>
      <c r="E8" s="190">
        <v>3488.4712551764919</v>
      </c>
      <c r="F8" s="173">
        <f>D8*E8</f>
        <v>52327.068827647381</v>
      </c>
      <c r="G8" s="169" t="s">
        <v>287</v>
      </c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</row>
    <row r="9" spans="1:234" x14ac:dyDescent="0.25">
      <c r="A9" s="169"/>
      <c r="B9" s="160" t="s">
        <v>53</v>
      </c>
      <c r="C9" s="169"/>
      <c r="D9" s="172"/>
      <c r="E9" s="191"/>
      <c r="F9" s="173">
        <f t="shared" ref="F9" si="1">F8*20/80</f>
        <v>13081.767206911845</v>
      </c>
      <c r="G9" s="169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</row>
    <row r="10" spans="1:234" s="83" customFormat="1" x14ac:dyDescent="0.25">
      <c r="A10" s="44">
        <v>2</v>
      </c>
      <c r="B10" s="15" t="s">
        <v>245</v>
      </c>
      <c r="C10" s="44"/>
      <c r="D10" s="73"/>
      <c r="E10" s="192">
        <v>7.8E-2</v>
      </c>
      <c r="F10" s="173">
        <f>E10*$F$7</f>
        <v>5101.8892106956191</v>
      </c>
      <c r="G10" s="44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</row>
    <row r="11" spans="1:234" s="83" customFormat="1" x14ac:dyDescent="0.25">
      <c r="A11" s="44">
        <v>3</v>
      </c>
      <c r="B11" s="15" t="s">
        <v>246</v>
      </c>
      <c r="C11" s="44"/>
      <c r="D11" s="73"/>
      <c r="E11" s="192">
        <v>5.9700000000000003E-2</v>
      </c>
      <c r="F11" s="173">
        <f>E11*(F10+F7)</f>
        <v>4209.4902971417141</v>
      </c>
      <c r="G11" s="44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</row>
    <row r="12" spans="1:234" s="83" customFormat="1" x14ac:dyDescent="0.25">
      <c r="A12" s="44">
        <v>4</v>
      </c>
      <c r="B12" s="25" t="s">
        <v>247</v>
      </c>
      <c r="C12" s="44"/>
      <c r="D12" s="73"/>
      <c r="E12" s="192">
        <v>7.8100000000000003E-2</v>
      </c>
      <c r="F12" s="173">
        <f>(F7+F11+F10)*E12</f>
        <v>5835.6488338611716</v>
      </c>
      <c r="G12" s="44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</row>
    <row r="13" spans="1:234" s="83" customFormat="1" x14ac:dyDescent="0.25">
      <c r="A13" s="44">
        <v>5</v>
      </c>
      <c r="B13" s="15" t="s">
        <v>57</v>
      </c>
      <c r="C13" s="44"/>
      <c r="D13" s="73"/>
      <c r="E13" s="193">
        <v>0.1</v>
      </c>
      <c r="F13" s="173">
        <f>(F7+F11+F10+F12)*E13</f>
        <v>8055.5864376257732</v>
      </c>
      <c r="G13" s="44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</row>
    <row r="14" spans="1:234" ht="31.5" x14ac:dyDescent="0.25">
      <c r="A14" s="44" t="s">
        <v>58</v>
      </c>
      <c r="B14" s="46" t="s">
        <v>59</v>
      </c>
      <c r="C14" s="44"/>
      <c r="D14" s="174"/>
      <c r="E14" s="194"/>
      <c r="F14" s="162">
        <f>F15+F25+F26</f>
        <v>13593.449442222221</v>
      </c>
      <c r="G14" s="1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</row>
    <row r="15" spans="1:234" s="83" customFormat="1" ht="47.25" x14ac:dyDescent="0.25">
      <c r="A15" s="44" t="s">
        <v>60</v>
      </c>
      <c r="B15" s="46" t="s">
        <v>61</v>
      </c>
      <c r="C15" s="44"/>
      <c r="D15" s="174"/>
      <c r="E15" s="194"/>
      <c r="F15" s="162">
        <f>+F18</f>
        <v>2609.8788888888885</v>
      </c>
      <c r="G15" s="44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</row>
    <row r="16" spans="1:234" s="76" customFormat="1" x14ac:dyDescent="0.25">
      <c r="A16" s="164">
        <v>1</v>
      </c>
      <c r="B16" s="165" t="s">
        <v>62</v>
      </c>
      <c r="C16" s="164"/>
      <c r="D16" s="168"/>
      <c r="E16" s="195"/>
      <c r="F16" s="171"/>
      <c r="G16" s="164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5"/>
      <c r="FO16" s="75"/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5"/>
      <c r="GB16" s="75"/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5"/>
      <c r="GO16" s="75"/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5"/>
      <c r="HB16" s="75"/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5"/>
      <c r="HO16" s="75"/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</row>
    <row r="17" spans="1:234" x14ac:dyDescent="0.25">
      <c r="A17" s="169">
        <v>1.1000000000000001</v>
      </c>
      <c r="B17" s="61" t="s">
        <v>149</v>
      </c>
      <c r="C17" s="77" t="s">
        <v>127</v>
      </c>
      <c r="D17" s="53">
        <v>1</v>
      </c>
      <c r="E17" s="55">
        <v>469900</v>
      </c>
      <c r="F17" s="56">
        <f>D17*E17</f>
        <v>469900</v>
      </c>
      <c r="G17" s="169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</row>
    <row r="18" spans="1:234" s="76" customFormat="1" x14ac:dyDescent="0.25">
      <c r="A18" s="164">
        <v>2</v>
      </c>
      <c r="B18" s="176" t="s">
        <v>66</v>
      </c>
      <c r="C18" s="168"/>
      <c r="D18" s="168"/>
      <c r="E18" s="195"/>
      <c r="F18" s="182">
        <f>SUM(F19:F24)</f>
        <v>2609.8788888888885</v>
      </c>
      <c r="G18" s="164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C18" s="75"/>
      <c r="CD18" s="75"/>
      <c r="CE18" s="75"/>
      <c r="CF18" s="75"/>
      <c r="CG18" s="75"/>
      <c r="CH18" s="75"/>
      <c r="CI18" s="75"/>
      <c r="CJ18" s="75"/>
      <c r="CK18" s="75"/>
      <c r="CL18" s="75"/>
      <c r="CM18" s="75"/>
      <c r="CN18" s="75"/>
      <c r="CO18" s="75"/>
      <c r="CP18" s="75"/>
      <c r="CQ18" s="75"/>
      <c r="CR18" s="75"/>
      <c r="CS18" s="75"/>
      <c r="CT18" s="75"/>
      <c r="CU18" s="75"/>
      <c r="CV18" s="75"/>
      <c r="CW18" s="75"/>
      <c r="CX18" s="75"/>
      <c r="CY18" s="75"/>
      <c r="CZ18" s="75"/>
      <c r="DA18" s="75"/>
      <c r="DB18" s="75"/>
      <c r="DC18" s="75"/>
      <c r="DD18" s="75"/>
      <c r="DE18" s="75"/>
      <c r="DF18" s="75"/>
      <c r="DG18" s="75"/>
      <c r="DH18" s="75"/>
      <c r="DI18" s="75"/>
      <c r="DJ18" s="75"/>
      <c r="DK18" s="75"/>
      <c r="DL18" s="75"/>
      <c r="DM18" s="75"/>
      <c r="DN18" s="75"/>
      <c r="DO18" s="75"/>
      <c r="DP18" s="75"/>
      <c r="DQ18" s="75"/>
      <c r="DR18" s="75"/>
      <c r="DS18" s="75"/>
      <c r="DT18" s="75"/>
      <c r="DU18" s="75"/>
      <c r="DV18" s="75"/>
      <c r="DW18" s="75"/>
      <c r="DX18" s="75"/>
      <c r="DY18" s="75"/>
      <c r="DZ18" s="75"/>
      <c r="EA18" s="75"/>
      <c r="EB18" s="75"/>
      <c r="EC18" s="75"/>
      <c r="ED18" s="75"/>
      <c r="EE18" s="75"/>
      <c r="EF18" s="75"/>
      <c r="EG18" s="75"/>
      <c r="EH18" s="75"/>
      <c r="EI18" s="75"/>
      <c r="EJ18" s="75"/>
      <c r="EK18" s="75"/>
      <c r="EL18" s="75"/>
      <c r="EM18" s="75"/>
      <c r="EN18" s="75"/>
      <c r="EO18" s="75"/>
      <c r="EP18" s="75"/>
      <c r="EQ18" s="75"/>
      <c r="ER18" s="75"/>
      <c r="ES18" s="75"/>
      <c r="ET18" s="75"/>
      <c r="EU18" s="75"/>
      <c r="EV18" s="75"/>
      <c r="EW18" s="75"/>
      <c r="EX18" s="75"/>
      <c r="EY18" s="75"/>
      <c r="EZ18" s="75"/>
      <c r="FA18" s="75"/>
      <c r="FB18" s="75"/>
      <c r="FC18" s="75"/>
      <c r="FD18" s="75"/>
      <c r="FE18" s="75"/>
      <c r="FF18" s="75"/>
      <c r="FG18" s="75"/>
      <c r="FH18" s="75"/>
      <c r="FI18" s="75"/>
      <c r="FJ18" s="75"/>
      <c r="FK18" s="75"/>
      <c r="FL18" s="75"/>
      <c r="FM18" s="75"/>
      <c r="FN18" s="75"/>
      <c r="FO18" s="75"/>
      <c r="FP18" s="75"/>
      <c r="FQ18" s="75"/>
      <c r="FR18" s="75"/>
      <c r="FS18" s="75"/>
      <c r="FT18" s="75"/>
      <c r="FU18" s="75"/>
      <c r="FV18" s="75"/>
      <c r="FW18" s="75"/>
      <c r="FX18" s="75"/>
      <c r="FY18" s="75"/>
      <c r="FZ18" s="75"/>
      <c r="GA18" s="75"/>
      <c r="GB18" s="75"/>
      <c r="GC18" s="75"/>
      <c r="GD18" s="75"/>
      <c r="GE18" s="75"/>
      <c r="GF18" s="75"/>
      <c r="GG18" s="75"/>
      <c r="GH18" s="75"/>
      <c r="GI18" s="75"/>
      <c r="GJ18" s="75"/>
      <c r="GK18" s="75"/>
      <c r="GL18" s="75"/>
      <c r="GM18" s="75"/>
      <c r="GN18" s="75"/>
      <c r="GO18" s="75"/>
      <c r="GP18" s="75"/>
      <c r="GQ18" s="75"/>
      <c r="GR18" s="75"/>
      <c r="GS18" s="75"/>
      <c r="GT18" s="75"/>
      <c r="GU18" s="75"/>
      <c r="GV18" s="75"/>
      <c r="GW18" s="75"/>
      <c r="GX18" s="75"/>
      <c r="GY18" s="75"/>
      <c r="GZ18" s="75"/>
      <c r="HA18" s="75"/>
      <c r="HB18" s="75"/>
      <c r="HC18" s="75"/>
      <c r="HD18" s="75"/>
      <c r="HE18" s="75"/>
      <c r="HF18" s="75"/>
      <c r="HG18" s="75"/>
      <c r="HH18" s="75"/>
      <c r="HI18" s="75"/>
      <c r="HJ18" s="75"/>
      <c r="HK18" s="75"/>
      <c r="HL18" s="75"/>
      <c r="HM18" s="75"/>
      <c r="HN18" s="75"/>
      <c r="HO18" s="75"/>
      <c r="HP18" s="75"/>
      <c r="HQ18" s="75"/>
      <c r="HR18" s="75"/>
      <c r="HS18" s="75"/>
      <c r="HT18" s="75"/>
      <c r="HU18" s="75"/>
      <c r="HV18" s="75"/>
      <c r="HW18" s="75"/>
      <c r="HX18" s="75"/>
      <c r="HY18" s="75"/>
      <c r="HZ18" s="75"/>
    </row>
    <row r="19" spans="1:234" x14ac:dyDescent="0.25">
      <c r="A19" s="169" t="s">
        <v>104</v>
      </c>
      <c r="B19" s="175" t="s">
        <v>105</v>
      </c>
      <c r="C19" s="170" t="s">
        <v>67</v>
      </c>
      <c r="D19" s="170">
        <v>1</v>
      </c>
      <c r="E19" s="190">
        <v>725</v>
      </c>
      <c r="F19" s="171">
        <f>+E19*D19</f>
        <v>725</v>
      </c>
      <c r="G19" s="199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2"/>
      <c r="HI19" s="72"/>
      <c r="HJ19" s="72"/>
      <c r="HK19" s="72"/>
      <c r="HL19" s="72"/>
      <c r="HM19" s="72"/>
      <c r="HN19" s="72"/>
      <c r="HO19" s="72"/>
      <c r="HP19" s="72"/>
      <c r="HQ19" s="72"/>
      <c r="HR19" s="72"/>
      <c r="HS19" s="72"/>
      <c r="HT19" s="72"/>
      <c r="HU19" s="72"/>
      <c r="HV19" s="72"/>
      <c r="HW19" s="72"/>
      <c r="HX19" s="72"/>
      <c r="HY19" s="72"/>
      <c r="HZ19" s="72"/>
    </row>
    <row r="20" spans="1:234" ht="38.25" x14ac:dyDescent="0.25">
      <c r="A20" s="169" t="s">
        <v>108</v>
      </c>
      <c r="B20" s="28" t="s">
        <v>248</v>
      </c>
      <c r="C20" s="170" t="s">
        <v>68</v>
      </c>
      <c r="D20" s="177">
        <f>1/9</f>
        <v>0.1111111111111111</v>
      </c>
      <c r="E20" s="191">
        <v>2000</v>
      </c>
      <c r="F20" s="173">
        <f>+E20*D20</f>
        <v>222.2222222222222</v>
      </c>
      <c r="G20" s="200" t="s">
        <v>249</v>
      </c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</row>
    <row r="21" spans="1:234" ht="25.5" x14ac:dyDescent="0.25">
      <c r="A21" s="169" t="s">
        <v>109</v>
      </c>
      <c r="B21" s="28" t="s">
        <v>69</v>
      </c>
      <c r="C21" s="170" t="s">
        <v>70</v>
      </c>
      <c r="D21" s="169">
        <v>1</v>
      </c>
      <c r="E21" s="190">
        <v>666.66666666666663</v>
      </c>
      <c r="F21" s="173">
        <v>666.66666666666663</v>
      </c>
      <c r="G21" s="199" t="s">
        <v>110</v>
      </c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72"/>
      <c r="FL21" s="72"/>
      <c r="FM21" s="72"/>
      <c r="FN21" s="72"/>
      <c r="FO21" s="72"/>
      <c r="FP21" s="72"/>
      <c r="FQ21" s="72"/>
      <c r="FR21" s="72"/>
      <c r="FS21" s="72"/>
      <c r="FT21" s="72"/>
      <c r="FU21" s="72"/>
      <c r="FV21" s="72"/>
      <c r="FW21" s="72"/>
      <c r="FX21" s="72"/>
      <c r="FY21" s="72"/>
      <c r="FZ21" s="72"/>
      <c r="GA21" s="72"/>
      <c r="GB21" s="72"/>
      <c r="GC21" s="72"/>
      <c r="GD21" s="72"/>
      <c r="GE21" s="72"/>
      <c r="GF21" s="72"/>
      <c r="GG21" s="72"/>
      <c r="GH21" s="72"/>
      <c r="GI21" s="72"/>
      <c r="GJ21" s="72"/>
      <c r="GK21" s="72"/>
      <c r="GL21" s="72"/>
      <c r="GM21" s="72"/>
      <c r="GN21" s="72"/>
      <c r="GO21" s="72"/>
      <c r="GP21" s="72"/>
      <c r="GQ21" s="72"/>
      <c r="GR21" s="72"/>
      <c r="GS21" s="72"/>
      <c r="GT21" s="72"/>
      <c r="GU21" s="72"/>
      <c r="GV21" s="72"/>
      <c r="GW21" s="72"/>
      <c r="GX21" s="72"/>
      <c r="GY21" s="72"/>
      <c r="GZ21" s="72"/>
      <c r="HA21" s="72"/>
      <c r="HB21" s="72"/>
      <c r="HC21" s="72"/>
      <c r="HD21" s="72"/>
      <c r="HE21" s="72"/>
      <c r="HF21" s="72"/>
      <c r="HG21" s="72"/>
      <c r="HH21" s="72"/>
      <c r="HI21" s="72"/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</row>
    <row r="22" spans="1:234" ht="38.25" x14ac:dyDescent="0.25">
      <c r="A22" s="169" t="s">
        <v>111</v>
      </c>
      <c r="B22" s="175" t="s">
        <v>71</v>
      </c>
      <c r="C22" s="170" t="s">
        <v>72</v>
      </c>
      <c r="D22" s="169">
        <v>1</v>
      </c>
      <c r="E22" s="190">
        <v>140.54</v>
      </c>
      <c r="F22" s="173">
        <v>140.54</v>
      </c>
      <c r="G22" s="199" t="s">
        <v>73</v>
      </c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</row>
    <row r="23" spans="1:234" x14ac:dyDescent="0.25">
      <c r="A23" s="169" t="s">
        <v>112</v>
      </c>
      <c r="B23" s="175" t="s">
        <v>74</v>
      </c>
      <c r="C23" s="170" t="s">
        <v>75</v>
      </c>
      <c r="D23" s="169">
        <v>3</v>
      </c>
      <c r="E23" s="190">
        <v>22.65</v>
      </c>
      <c r="F23" s="173">
        <v>67.949999999999989</v>
      </c>
      <c r="G23" s="199" t="s">
        <v>76</v>
      </c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</row>
    <row r="24" spans="1:234" x14ac:dyDescent="0.25">
      <c r="A24" s="169" t="s">
        <v>113</v>
      </c>
      <c r="B24" s="175" t="s">
        <v>39</v>
      </c>
      <c r="C24" s="170" t="s">
        <v>75</v>
      </c>
      <c r="D24" s="169">
        <v>10</v>
      </c>
      <c r="E24" s="190">
        <v>78.75</v>
      </c>
      <c r="F24" s="173">
        <v>787.5</v>
      </c>
      <c r="G24" s="199" t="s">
        <v>77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</row>
    <row r="25" spans="1:234" s="83" customFormat="1" x14ac:dyDescent="0.25">
      <c r="A25" s="44" t="s">
        <v>78</v>
      </c>
      <c r="B25" s="178" t="s">
        <v>79</v>
      </c>
      <c r="C25" s="163"/>
      <c r="D25" s="73"/>
      <c r="E25" s="188"/>
      <c r="F25" s="182">
        <v>10000</v>
      </c>
      <c r="G25" s="44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2"/>
      <c r="ER25" s="82"/>
      <c r="ES25" s="82"/>
      <c r="ET25" s="82"/>
      <c r="EU25" s="82"/>
      <c r="EV25" s="82"/>
      <c r="EW25" s="82"/>
      <c r="EX25" s="82"/>
      <c r="EY25" s="82"/>
      <c r="EZ25" s="82"/>
      <c r="FA25" s="82"/>
      <c r="FB25" s="82"/>
      <c r="FC25" s="82"/>
      <c r="FD25" s="82"/>
      <c r="FE25" s="82"/>
      <c r="FF25" s="82"/>
      <c r="FG25" s="82"/>
      <c r="FH25" s="82"/>
      <c r="FI25" s="82"/>
      <c r="FJ25" s="82"/>
      <c r="FK25" s="82"/>
      <c r="FL25" s="82"/>
      <c r="FM25" s="82"/>
      <c r="FN25" s="82"/>
      <c r="FO25" s="82"/>
      <c r="FP25" s="82"/>
      <c r="FQ25" s="82"/>
      <c r="FR25" s="82"/>
      <c r="FS25" s="82"/>
      <c r="FT25" s="82"/>
      <c r="FU25" s="82"/>
      <c r="FV25" s="82"/>
      <c r="FW25" s="82"/>
      <c r="FX25" s="82"/>
      <c r="FY25" s="82"/>
      <c r="FZ25" s="82"/>
      <c r="GA25" s="82"/>
      <c r="GB25" s="82"/>
      <c r="GC25" s="82"/>
      <c r="GD25" s="82"/>
      <c r="GE25" s="82"/>
      <c r="GF25" s="82"/>
      <c r="GG25" s="82"/>
      <c r="GH25" s="82"/>
      <c r="GI25" s="82"/>
      <c r="GJ25" s="82"/>
      <c r="GK25" s="82"/>
      <c r="GL25" s="82"/>
      <c r="GM25" s="82"/>
      <c r="GN25" s="82"/>
      <c r="GO25" s="82"/>
      <c r="GP25" s="82"/>
      <c r="GQ25" s="82"/>
      <c r="GR25" s="82"/>
      <c r="GS25" s="82"/>
      <c r="GT25" s="82"/>
      <c r="GU25" s="82"/>
      <c r="GV25" s="82"/>
      <c r="GW25" s="82"/>
      <c r="GX25" s="82"/>
      <c r="GY25" s="82"/>
      <c r="GZ25" s="82"/>
      <c r="HA25" s="82"/>
      <c r="HB25" s="82"/>
      <c r="HC25" s="82"/>
      <c r="HD25" s="82"/>
      <c r="HE25" s="82"/>
      <c r="HF25" s="82"/>
      <c r="HG25" s="82"/>
      <c r="HH25" s="82"/>
      <c r="HI25" s="82"/>
      <c r="HJ25" s="82"/>
      <c r="HK25" s="82"/>
      <c r="HL25" s="82"/>
      <c r="HM25" s="82"/>
      <c r="HN25" s="82"/>
      <c r="HO25" s="82"/>
      <c r="HP25" s="82"/>
      <c r="HQ25" s="82"/>
      <c r="HR25" s="82"/>
      <c r="HS25" s="82"/>
      <c r="HT25" s="82"/>
      <c r="HU25" s="82"/>
      <c r="HV25" s="82"/>
      <c r="HW25" s="82"/>
      <c r="HX25" s="82"/>
      <c r="HY25" s="82"/>
      <c r="HZ25" s="82"/>
    </row>
    <row r="26" spans="1:234" s="83" customFormat="1" x14ac:dyDescent="0.25">
      <c r="A26" s="44" t="s">
        <v>81</v>
      </c>
      <c r="B26" s="46" t="s">
        <v>82</v>
      </c>
      <c r="C26" s="44"/>
      <c r="D26" s="73"/>
      <c r="E26" s="196">
        <v>7.8E-2</v>
      </c>
      <c r="F26" s="162">
        <f>(F15+F25)*7.8%</f>
        <v>983.57055333333335</v>
      </c>
      <c r="G26" s="160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2"/>
      <c r="EL26" s="82"/>
      <c r="EM26" s="82"/>
      <c r="EN26" s="82"/>
      <c r="EO26" s="82"/>
      <c r="EP26" s="82"/>
      <c r="EQ26" s="82"/>
      <c r="ER26" s="82"/>
      <c r="ES26" s="82"/>
      <c r="ET26" s="82"/>
      <c r="EU26" s="82"/>
      <c r="EV26" s="82"/>
      <c r="EW26" s="82"/>
      <c r="EX26" s="82"/>
      <c r="EY26" s="82"/>
      <c r="EZ26" s="82"/>
      <c r="FA26" s="82"/>
      <c r="FB26" s="82"/>
      <c r="FC26" s="82"/>
      <c r="FD26" s="82"/>
      <c r="FE26" s="82"/>
      <c r="FF26" s="82"/>
      <c r="FG26" s="82"/>
      <c r="FH26" s="82"/>
      <c r="FI26" s="82"/>
      <c r="FJ26" s="82"/>
      <c r="FK26" s="82"/>
      <c r="FL26" s="82"/>
      <c r="FM26" s="82"/>
      <c r="FN26" s="82"/>
      <c r="FO26" s="82"/>
      <c r="FP26" s="82"/>
      <c r="FQ26" s="82"/>
      <c r="FR26" s="82"/>
      <c r="FS26" s="82"/>
      <c r="FT26" s="82"/>
      <c r="FU26" s="82"/>
      <c r="FV26" s="82"/>
      <c r="FW26" s="82"/>
      <c r="FX26" s="82"/>
      <c r="FY26" s="82"/>
      <c r="FZ26" s="82"/>
      <c r="GA26" s="82"/>
      <c r="GB26" s="82"/>
      <c r="GC26" s="82"/>
      <c r="GD26" s="82"/>
      <c r="GE26" s="82"/>
      <c r="GF26" s="82"/>
      <c r="GG26" s="82"/>
      <c r="GH26" s="82"/>
      <c r="GI26" s="82"/>
      <c r="GJ26" s="82"/>
      <c r="GK26" s="82"/>
      <c r="GL26" s="82"/>
      <c r="GM26" s="82"/>
      <c r="GN26" s="82"/>
      <c r="GO26" s="82"/>
      <c r="GP26" s="82"/>
      <c r="GQ26" s="82"/>
      <c r="GR26" s="82"/>
      <c r="GS26" s="82"/>
      <c r="GT26" s="82"/>
      <c r="GU26" s="82"/>
      <c r="GV26" s="82"/>
      <c r="GW26" s="82"/>
      <c r="GX26" s="82"/>
      <c r="GY26" s="82"/>
      <c r="GZ26" s="82"/>
      <c r="HA26" s="82"/>
      <c r="HB26" s="82"/>
      <c r="HC26" s="82"/>
      <c r="HD26" s="82"/>
      <c r="HE26" s="82"/>
      <c r="HF26" s="82"/>
      <c r="HG26" s="82"/>
      <c r="HH26" s="82"/>
      <c r="HI26" s="82"/>
      <c r="HJ26" s="82"/>
      <c r="HK26" s="82"/>
      <c r="HL26" s="82"/>
      <c r="HM26" s="82"/>
      <c r="HN26" s="82"/>
      <c r="HO26" s="82"/>
      <c r="HP26" s="82"/>
      <c r="HQ26" s="82"/>
      <c r="HR26" s="82"/>
      <c r="HS26" s="82"/>
      <c r="HT26" s="82"/>
      <c r="HU26" s="82"/>
      <c r="HV26" s="82"/>
      <c r="HW26" s="82"/>
      <c r="HX26" s="82"/>
      <c r="HY26" s="82"/>
      <c r="HZ26" s="82"/>
    </row>
    <row r="27" spans="1:234" s="83" customFormat="1" x14ac:dyDescent="0.25">
      <c r="A27" s="44" t="s">
        <v>83</v>
      </c>
      <c r="B27" s="46" t="s">
        <v>84</v>
      </c>
      <c r="C27" s="44"/>
      <c r="D27" s="73"/>
      <c r="E27" s="188"/>
      <c r="F27" s="162">
        <f>F28+F32+F31+F33+F34</f>
        <v>71829.858912031064</v>
      </c>
      <c r="G27" s="174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2"/>
      <c r="EL27" s="82"/>
      <c r="EM27" s="82"/>
      <c r="EN27" s="82"/>
      <c r="EO27" s="82"/>
      <c r="EP27" s="82"/>
      <c r="EQ27" s="82"/>
      <c r="ER27" s="82"/>
      <c r="ES27" s="82"/>
      <c r="ET27" s="82"/>
      <c r="EU27" s="82"/>
      <c r="EV27" s="82"/>
      <c r="EW27" s="82"/>
      <c r="EX27" s="82"/>
      <c r="EY27" s="82"/>
      <c r="EZ27" s="82"/>
      <c r="FA27" s="82"/>
      <c r="FB27" s="82"/>
      <c r="FC27" s="82"/>
      <c r="FD27" s="82"/>
      <c r="FE27" s="82"/>
      <c r="FF27" s="82"/>
      <c r="FG27" s="82"/>
      <c r="FH27" s="82"/>
      <c r="FI27" s="82"/>
      <c r="FJ27" s="82"/>
      <c r="FK27" s="82"/>
      <c r="FL27" s="82"/>
      <c r="FM27" s="82"/>
      <c r="FN27" s="82"/>
      <c r="FO27" s="82"/>
      <c r="FP27" s="82"/>
      <c r="FQ27" s="82"/>
      <c r="FR27" s="82"/>
      <c r="FS27" s="82"/>
      <c r="FT27" s="82"/>
      <c r="FU27" s="82"/>
      <c r="FV27" s="82"/>
      <c r="FW27" s="82"/>
      <c r="FX27" s="82"/>
      <c r="FY27" s="82"/>
      <c r="FZ27" s="82"/>
      <c r="GA27" s="82"/>
      <c r="GB27" s="82"/>
      <c r="GC27" s="82"/>
      <c r="GD27" s="82"/>
      <c r="GE27" s="82"/>
      <c r="GF27" s="82"/>
      <c r="GG27" s="82"/>
      <c r="GH27" s="82"/>
      <c r="GI27" s="82"/>
      <c r="GJ27" s="82"/>
      <c r="GK27" s="82"/>
      <c r="GL27" s="82"/>
      <c r="GM27" s="82"/>
      <c r="GN27" s="82"/>
      <c r="GO27" s="82"/>
      <c r="GP27" s="82"/>
      <c r="GQ27" s="82"/>
      <c r="GR27" s="82"/>
      <c r="GS27" s="82"/>
      <c r="GT27" s="82"/>
      <c r="GU27" s="82"/>
      <c r="GV27" s="82"/>
      <c r="GW27" s="82"/>
      <c r="GX27" s="82"/>
      <c r="GY27" s="82"/>
      <c r="GZ27" s="82"/>
      <c r="HA27" s="82"/>
      <c r="HB27" s="82"/>
      <c r="HC27" s="82"/>
      <c r="HD27" s="82"/>
      <c r="HE27" s="82"/>
      <c r="HF27" s="82"/>
      <c r="HG27" s="82"/>
      <c r="HH27" s="82"/>
      <c r="HI27" s="82"/>
      <c r="HJ27" s="82"/>
      <c r="HK27" s="82"/>
      <c r="HL27" s="82"/>
      <c r="HM27" s="82"/>
      <c r="HN27" s="82"/>
      <c r="HO27" s="82"/>
      <c r="HP27" s="82"/>
      <c r="HQ27" s="82"/>
      <c r="HR27" s="82"/>
      <c r="HS27" s="82"/>
      <c r="HT27" s="82"/>
      <c r="HU27" s="82"/>
      <c r="HV27" s="82"/>
      <c r="HW27" s="82"/>
      <c r="HX27" s="82"/>
      <c r="HY27" s="82"/>
      <c r="HZ27" s="82"/>
    </row>
    <row r="28" spans="1:234" s="76" customFormat="1" x14ac:dyDescent="0.25">
      <c r="A28" s="164">
        <v>1</v>
      </c>
      <c r="B28" s="165" t="s">
        <v>50</v>
      </c>
      <c r="C28" s="166"/>
      <c r="D28" s="179"/>
      <c r="E28" s="197"/>
      <c r="F28" s="184">
        <f>F29+F30</f>
        <v>53021.44836597619</v>
      </c>
      <c r="G28" s="164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75"/>
      <c r="CX28" s="75"/>
      <c r="CY28" s="75"/>
      <c r="CZ28" s="75"/>
      <c r="DA28" s="75"/>
      <c r="DB28" s="75"/>
      <c r="DC28" s="75"/>
      <c r="DD28" s="75"/>
      <c r="DE28" s="75"/>
      <c r="DF28" s="75"/>
      <c r="DG28" s="75"/>
      <c r="DH28" s="75"/>
      <c r="DI28" s="75"/>
      <c r="DJ28" s="75"/>
      <c r="DK28" s="75"/>
      <c r="DL28" s="75"/>
      <c r="DM28" s="75"/>
      <c r="DN28" s="75"/>
      <c r="DO28" s="75"/>
      <c r="DP28" s="75"/>
      <c r="DQ28" s="75"/>
      <c r="DR28" s="75"/>
      <c r="DS28" s="75"/>
      <c r="DT28" s="75"/>
      <c r="DU28" s="75"/>
      <c r="DV28" s="75"/>
      <c r="DW28" s="75"/>
      <c r="DX28" s="75"/>
      <c r="DY28" s="75"/>
      <c r="DZ28" s="75"/>
      <c r="EA28" s="75"/>
      <c r="EB28" s="75"/>
      <c r="EC28" s="75"/>
      <c r="ED28" s="75"/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5"/>
      <c r="FM28" s="75"/>
      <c r="FN28" s="75"/>
      <c r="FO28" s="75"/>
      <c r="FP28" s="75"/>
      <c r="FQ28" s="75"/>
      <c r="FR28" s="75"/>
      <c r="FS28" s="75"/>
      <c r="FT28" s="75"/>
      <c r="FU28" s="75"/>
      <c r="FV28" s="75"/>
      <c r="FW28" s="75"/>
      <c r="FX28" s="75"/>
      <c r="FY28" s="75"/>
      <c r="FZ28" s="75"/>
      <c r="GA28" s="75"/>
      <c r="GB28" s="75"/>
      <c r="GC28" s="75"/>
      <c r="GD28" s="75"/>
      <c r="GE28" s="75"/>
      <c r="GF28" s="75"/>
      <c r="GG28" s="75"/>
      <c r="GH28" s="75"/>
      <c r="GI28" s="75"/>
      <c r="GJ28" s="75"/>
      <c r="GK28" s="75"/>
      <c r="GL28" s="75"/>
      <c r="GM28" s="75"/>
      <c r="GN28" s="75"/>
      <c r="GO28" s="75"/>
      <c r="GP28" s="75"/>
      <c r="GQ28" s="75"/>
      <c r="GR28" s="75"/>
      <c r="GS28" s="75"/>
      <c r="GT28" s="75"/>
      <c r="GU28" s="75"/>
      <c r="GV28" s="75"/>
      <c r="GW28" s="75"/>
      <c r="GX28" s="75"/>
      <c r="GY28" s="75"/>
      <c r="GZ28" s="75"/>
      <c r="HA28" s="75"/>
      <c r="HB28" s="75"/>
      <c r="HC28" s="75"/>
      <c r="HD28" s="75"/>
      <c r="HE28" s="75"/>
      <c r="HF28" s="75"/>
      <c r="HG28" s="75"/>
      <c r="HH28" s="75"/>
      <c r="HI28" s="75"/>
      <c r="HJ28" s="75"/>
      <c r="HK28" s="75"/>
      <c r="HL28" s="75"/>
      <c r="HM28" s="75"/>
      <c r="HN28" s="75"/>
      <c r="HO28" s="75"/>
      <c r="HP28" s="75"/>
      <c r="HQ28" s="75"/>
      <c r="HR28" s="75"/>
      <c r="HS28" s="75"/>
      <c r="HT28" s="75"/>
      <c r="HU28" s="75"/>
      <c r="HV28" s="75"/>
      <c r="HW28" s="75"/>
      <c r="HX28" s="75"/>
      <c r="HY28" s="75"/>
      <c r="HZ28" s="75"/>
    </row>
    <row r="29" spans="1:234" ht="55.5" customHeight="1" x14ac:dyDescent="0.25">
      <c r="A29" s="169"/>
      <c r="B29" s="201" t="s">
        <v>230</v>
      </c>
      <c r="C29" s="169" t="s">
        <v>52</v>
      </c>
      <c r="D29" s="170">
        <v>30</v>
      </c>
      <c r="E29" s="190">
        <f>Luong!E20/2</f>
        <v>1413.9052897593651</v>
      </c>
      <c r="F29" s="171">
        <f>D29*E29</f>
        <v>42417.158692780955</v>
      </c>
      <c r="G29" s="169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2"/>
      <c r="DT29" s="72"/>
      <c r="DU29" s="72"/>
      <c r="DV29" s="72"/>
      <c r="DW29" s="72"/>
      <c r="DX29" s="72"/>
      <c r="DY29" s="72"/>
      <c r="DZ29" s="72"/>
      <c r="EA29" s="72"/>
      <c r="EB29" s="72"/>
      <c r="EC29" s="72"/>
      <c r="ED29" s="72"/>
      <c r="EE29" s="72"/>
      <c r="EF29" s="72"/>
      <c r="EG29" s="72"/>
      <c r="EH29" s="72"/>
      <c r="EI29" s="72"/>
      <c r="EJ29" s="72"/>
      <c r="EK29" s="72"/>
      <c r="EL29" s="72"/>
      <c r="EM29" s="72"/>
      <c r="EN29" s="72"/>
      <c r="EO29" s="72"/>
      <c r="EP29" s="72"/>
      <c r="EQ29" s="72"/>
      <c r="ER29" s="72"/>
      <c r="ES29" s="72"/>
      <c r="ET29" s="72"/>
      <c r="EU29" s="72"/>
      <c r="EV29" s="72"/>
      <c r="EW29" s="72"/>
      <c r="EX29" s="72"/>
      <c r="EY29" s="72"/>
      <c r="EZ29" s="72"/>
      <c r="FA29" s="72"/>
      <c r="FB29" s="72"/>
      <c r="FC29" s="72"/>
      <c r="FD29" s="72"/>
      <c r="FE29" s="72"/>
      <c r="FF29" s="72"/>
      <c r="FG29" s="72"/>
      <c r="FH29" s="72"/>
      <c r="FI29" s="72"/>
      <c r="FJ29" s="72"/>
      <c r="FK29" s="72"/>
      <c r="FL29" s="72"/>
      <c r="FM29" s="72"/>
      <c r="FN29" s="72"/>
      <c r="FO29" s="72"/>
      <c r="FP29" s="72"/>
      <c r="FQ29" s="72"/>
      <c r="FR29" s="72"/>
      <c r="FS29" s="72"/>
      <c r="FT29" s="72"/>
      <c r="FU29" s="72"/>
      <c r="FV29" s="72"/>
      <c r="FW29" s="72"/>
      <c r="FX29" s="72"/>
      <c r="FY29" s="72"/>
      <c r="FZ29" s="72"/>
      <c r="GA29" s="72"/>
      <c r="GB29" s="72"/>
      <c r="GC29" s="72"/>
      <c r="GD29" s="72"/>
      <c r="GE29" s="72"/>
      <c r="GF29" s="72"/>
      <c r="GG29" s="72"/>
      <c r="GH29" s="72"/>
      <c r="GI29" s="72"/>
      <c r="GJ29" s="72"/>
      <c r="GK29" s="72"/>
      <c r="GL29" s="72"/>
      <c r="GM29" s="72"/>
      <c r="GN29" s="72"/>
      <c r="GO29" s="72"/>
      <c r="GP29" s="72"/>
      <c r="GQ29" s="72"/>
      <c r="GR29" s="72"/>
      <c r="GS29" s="72"/>
      <c r="GT29" s="72"/>
      <c r="GU29" s="72"/>
      <c r="GV29" s="72"/>
      <c r="GW29" s="72"/>
      <c r="GX29" s="72"/>
      <c r="GY29" s="72"/>
      <c r="GZ29" s="72"/>
      <c r="HA29" s="72"/>
      <c r="HB29" s="72"/>
      <c r="HC29" s="72"/>
      <c r="HD29" s="72"/>
      <c r="HE29" s="72"/>
      <c r="HF29" s="72"/>
      <c r="HG29" s="72"/>
      <c r="HH29" s="72"/>
      <c r="HI29" s="72"/>
      <c r="HJ29" s="72"/>
      <c r="HK29" s="72"/>
      <c r="HL29" s="72"/>
      <c r="HM29" s="72"/>
      <c r="HN29" s="72"/>
      <c r="HO29" s="72"/>
      <c r="HP29" s="72"/>
      <c r="HQ29" s="72"/>
      <c r="HR29" s="72"/>
      <c r="HS29" s="72"/>
      <c r="HT29" s="72"/>
      <c r="HU29" s="72"/>
      <c r="HV29" s="72"/>
      <c r="HW29" s="72"/>
      <c r="HX29" s="72"/>
      <c r="HY29" s="72"/>
      <c r="HZ29" s="72"/>
    </row>
    <row r="30" spans="1:234" x14ac:dyDescent="0.25">
      <c r="A30" s="169"/>
      <c r="B30" s="160" t="s">
        <v>53</v>
      </c>
      <c r="C30" s="169"/>
      <c r="D30" s="170"/>
      <c r="E30" s="190"/>
      <c r="F30" s="171">
        <f>+F29*0.25</f>
        <v>10604.289673195239</v>
      </c>
      <c r="G30" s="169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72"/>
      <c r="FL30" s="72"/>
      <c r="FM30" s="72"/>
      <c r="FN30" s="72"/>
      <c r="FO30" s="72"/>
      <c r="FP30" s="72"/>
      <c r="FQ30" s="72"/>
      <c r="FR30" s="72"/>
      <c r="FS30" s="72"/>
      <c r="FT30" s="72"/>
      <c r="FU30" s="72"/>
      <c r="FV30" s="72"/>
      <c r="FW30" s="72"/>
      <c r="FX30" s="72"/>
      <c r="FY30" s="72"/>
      <c r="FZ30" s="72"/>
      <c r="GA30" s="72"/>
      <c r="GB30" s="72"/>
      <c r="GC30" s="72"/>
      <c r="GD30" s="72"/>
      <c r="GE30" s="72"/>
      <c r="GF30" s="72"/>
      <c r="GG30" s="72"/>
      <c r="GH30" s="72"/>
      <c r="GI30" s="72"/>
      <c r="GJ30" s="72"/>
      <c r="GK30" s="72"/>
      <c r="GL30" s="72"/>
      <c r="GM30" s="72"/>
      <c r="GN30" s="72"/>
      <c r="GO30" s="72"/>
      <c r="GP30" s="72"/>
      <c r="GQ30" s="72"/>
      <c r="GR30" s="72"/>
      <c r="GS30" s="72"/>
      <c r="GT30" s="72"/>
      <c r="GU30" s="72"/>
      <c r="GV30" s="72"/>
      <c r="GW30" s="72"/>
      <c r="GX30" s="72"/>
      <c r="GY30" s="72"/>
      <c r="GZ30" s="72"/>
      <c r="HA30" s="72"/>
      <c r="HB30" s="72"/>
      <c r="HC30" s="72"/>
      <c r="HD30" s="72"/>
      <c r="HE30" s="72"/>
      <c r="HF30" s="72"/>
      <c r="HG30" s="72"/>
      <c r="HH30" s="72"/>
      <c r="HI30" s="72"/>
      <c r="HJ30" s="72"/>
      <c r="HK30" s="72"/>
      <c r="HL30" s="72"/>
      <c r="HM30" s="72"/>
      <c r="HN30" s="72"/>
      <c r="HO30" s="72"/>
      <c r="HP30" s="72"/>
      <c r="HQ30" s="72"/>
      <c r="HR30" s="72"/>
      <c r="HS30" s="72"/>
      <c r="HT30" s="72"/>
      <c r="HU30" s="72"/>
      <c r="HV30" s="72"/>
      <c r="HW30" s="72"/>
      <c r="HX30" s="72"/>
      <c r="HY30" s="72"/>
      <c r="HZ30" s="72"/>
    </row>
    <row r="31" spans="1:234" s="76" customFormat="1" x14ac:dyDescent="0.25">
      <c r="A31" s="164">
        <v>3</v>
      </c>
      <c r="B31" s="15" t="s">
        <v>245</v>
      </c>
      <c r="C31" s="164"/>
      <c r="D31" s="168"/>
      <c r="E31" s="192">
        <v>7.8E-2</v>
      </c>
      <c r="F31" s="185">
        <f>E31*$F$28</f>
        <v>4135.6729725461428</v>
      </c>
      <c r="G31" s="164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</row>
    <row r="32" spans="1:234" s="76" customFormat="1" x14ac:dyDescent="0.25">
      <c r="A32" s="164">
        <v>2</v>
      </c>
      <c r="B32" s="15" t="s">
        <v>246</v>
      </c>
      <c r="C32" s="164"/>
      <c r="D32" s="168"/>
      <c r="E32" s="192">
        <v>5.9700000000000003E-2</v>
      </c>
      <c r="F32" s="185">
        <f>E32*($F$28+F31)</f>
        <v>3412.2801439097834</v>
      </c>
      <c r="G32" s="164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</row>
    <row r="33" spans="1:234" s="76" customFormat="1" x14ac:dyDescent="0.25">
      <c r="A33" s="164">
        <v>4</v>
      </c>
      <c r="B33" s="25" t="s">
        <v>247</v>
      </c>
      <c r="C33" s="164"/>
      <c r="D33" s="168"/>
      <c r="E33" s="192">
        <v>7.8100000000000003E-2</v>
      </c>
      <c r="F33" s="185">
        <f>(F28+F32+F31)*E33</f>
        <v>4730.4702557779483</v>
      </c>
      <c r="G33" s="164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</row>
    <row r="34" spans="1:234" s="76" customFormat="1" x14ac:dyDescent="0.25">
      <c r="A34" s="164">
        <v>5</v>
      </c>
      <c r="B34" s="15" t="s">
        <v>57</v>
      </c>
      <c r="C34" s="164"/>
      <c r="D34" s="168"/>
      <c r="E34" s="193">
        <v>0.1</v>
      </c>
      <c r="F34" s="185">
        <f>(F28+F32+F31+F33)*E34</f>
        <v>6529.9871738210059</v>
      </c>
      <c r="G34" s="164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</row>
    <row r="35" spans="1:234" x14ac:dyDescent="0.25">
      <c r="A35" s="400" t="s">
        <v>250</v>
      </c>
      <c r="B35" s="400"/>
      <c r="C35" s="400"/>
      <c r="D35" s="400"/>
      <c r="E35" s="400"/>
      <c r="F35" s="182">
        <f>+F6+F14+F27</f>
        <v>174034.75916813678</v>
      </c>
      <c r="G35" s="175"/>
    </row>
    <row r="36" spans="1:234" x14ac:dyDescent="0.25">
      <c r="A36" s="400" t="s">
        <v>251</v>
      </c>
      <c r="B36" s="400"/>
      <c r="C36" s="400"/>
      <c r="D36" s="400"/>
      <c r="E36" s="400"/>
      <c r="F36" s="182">
        <f>+ROUND(F35,-3)</f>
        <v>174000</v>
      </c>
      <c r="G36" s="175"/>
    </row>
  </sheetData>
  <mergeCells count="5">
    <mergeCell ref="A1:C1"/>
    <mergeCell ref="A2:C2"/>
    <mergeCell ref="A3:G3"/>
    <mergeCell ref="A35:E35"/>
    <mergeCell ref="A36:E36"/>
  </mergeCells>
  <pageMargins left="0.28999999999999998" right="0.17" top="0.17" bottom="0.17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F47"/>
  <sheetViews>
    <sheetView topLeftCell="A4" workbookViewId="0">
      <selection activeCell="G8" sqref="G8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150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20"/>
      <c r="B8" s="21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21" t="s">
        <v>287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+F15+F28+F29</f>
        <v>18806.657442222222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+F19</f>
        <v>3445.8788888888885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20">
        <v>1.1000000000000001</v>
      </c>
      <c r="B17" s="28" t="s">
        <v>151</v>
      </c>
      <c r="C17" s="29" t="s">
        <v>127</v>
      </c>
      <c r="D17" s="20">
        <v>1</v>
      </c>
      <c r="E17" s="138">
        <v>217256</v>
      </c>
      <c r="F17" s="139">
        <f>D17*E17</f>
        <v>217256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x14ac:dyDescent="0.25">
      <c r="A18" s="20">
        <v>1.2</v>
      </c>
      <c r="B18" s="28" t="s">
        <v>19</v>
      </c>
      <c r="C18" s="29" t="s">
        <v>127</v>
      </c>
      <c r="D18" s="20">
        <v>1</v>
      </c>
      <c r="E18" s="138">
        <v>270000</v>
      </c>
      <c r="F18" s="139">
        <f>D18*E18</f>
        <v>270000</v>
      </c>
      <c r="G18" s="28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</row>
    <row r="19" spans="1:240" s="19" customFormat="1" x14ac:dyDescent="0.25">
      <c r="A19" s="14">
        <v>2</v>
      </c>
      <c r="B19" s="17" t="s">
        <v>66</v>
      </c>
      <c r="C19" s="30"/>
      <c r="D19" s="14"/>
      <c r="E19" s="27"/>
      <c r="F19" s="141">
        <f>SUM(F20:F27)</f>
        <v>3445.8788888888885</v>
      </c>
      <c r="G19" s="17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</row>
    <row r="20" spans="1:240" x14ac:dyDescent="0.25">
      <c r="A20" s="53">
        <v>2.1</v>
      </c>
      <c r="B20" s="28" t="s">
        <v>38</v>
      </c>
      <c r="C20" s="29" t="s">
        <v>67</v>
      </c>
      <c r="D20" s="20">
        <v>1</v>
      </c>
      <c r="E20" s="67">
        <v>725</v>
      </c>
      <c r="F20" s="139">
        <f>+E20*D20</f>
        <v>725</v>
      </c>
      <c r="G20" s="28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</row>
    <row r="21" spans="1:240" ht="47.25" x14ac:dyDescent="0.25">
      <c r="A21" s="53">
        <v>2.2000000000000002</v>
      </c>
      <c r="B21" s="28" t="s">
        <v>248</v>
      </c>
      <c r="C21" s="53" t="s">
        <v>68</v>
      </c>
      <c r="D21" s="53">
        <f>1/9</f>
        <v>0.1111111111111111</v>
      </c>
      <c r="E21" s="39">
        <v>2000</v>
      </c>
      <c r="F21" s="139">
        <f>+E21*D21</f>
        <v>222.2222222222222</v>
      </c>
      <c r="G21" s="28" t="s">
        <v>249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</row>
    <row r="22" spans="1:240" ht="16.149999999999999" customHeight="1" x14ac:dyDescent="0.25">
      <c r="A22" s="53">
        <v>2.2999999999999998</v>
      </c>
      <c r="B22" s="31" t="s">
        <v>69</v>
      </c>
      <c r="C22" s="32" t="s">
        <v>70</v>
      </c>
      <c r="D22" s="33">
        <v>1</v>
      </c>
      <c r="E22" s="68">
        <v>666.66666666666663</v>
      </c>
      <c r="F22" s="139">
        <f t="shared" ref="F22:F27" si="1">+E22*D22</f>
        <v>666.66666666666663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</row>
    <row r="23" spans="1:240" x14ac:dyDescent="0.25">
      <c r="A23" s="53">
        <v>2.4</v>
      </c>
      <c r="B23" s="31" t="s">
        <v>122</v>
      </c>
      <c r="C23" s="32" t="s">
        <v>123</v>
      </c>
      <c r="D23" s="33">
        <v>1</v>
      </c>
      <c r="E23" s="68">
        <v>583</v>
      </c>
      <c r="F23" s="139">
        <f t="shared" si="1"/>
        <v>583</v>
      </c>
      <c r="G23" s="2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</row>
    <row r="24" spans="1:240" x14ac:dyDescent="0.25">
      <c r="A24" s="53">
        <v>2.5</v>
      </c>
      <c r="B24" s="28" t="s">
        <v>107</v>
      </c>
      <c r="C24" s="29" t="s">
        <v>70</v>
      </c>
      <c r="D24" s="20">
        <v>1</v>
      </c>
      <c r="E24" s="67">
        <v>253</v>
      </c>
      <c r="F24" s="139">
        <f t="shared" si="1"/>
        <v>253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</row>
    <row r="25" spans="1:240" x14ac:dyDescent="0.25">
      <c r="A25" s="53">
        <v>2.6</v>
      </c>
      <c r="B25" s="28" t="s">
        <v>71</v>
      </c>
      <c r="C25" s="29" t="s">
        <v>72</v>
      </c>
      <c r="D25" s="20">
        <v>1</v>
      </c>
      <c r="E25" s="67">
        <v>140.54</v>
      </c>
      <c r="F25" s="139">
        <f t="shared" si="1"/>
        <v>140.54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</row>
    <row r="26" spans="1:240" x14ac:dyDescent="0.25">
      <c r="A26" s="53">
        <v>2.7</v>
      </c>
      <c r="B26" s="28" t="s">
        <v>74</v>
      </c>
      <c r="C26" s="29" t="s">
        <v>75</v>
      </c>
      <c r="D26" s="20">
        <v>3</v>
      </c>
      <c r="E26" s="67">
        <v>22.65</v>
      </c>
      <c r="F26" s="139">
        <f t="shared" si="1"/>
        <v>67.949999999999989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</row>
    <row r="27" spans="1:240" x14ac:dyDescent="0.25">
      <c r="A27" s="53">
        <v>2.8</v>
      </c>
      <c r="B27" s="28" t="s">
        <v>39</v>
      </c>
      <c r="C27" s="29" t="s">
        <v>75</v>
      </c>
      <c r="D27" s="20">
        <v>10</v>
      </c>
      <c r="E27" s="67">
        <v>78.75</v>
      </c>
      <c r="F27" s="139">
        <f t="shared" si="1"/>
        <v>787.5</v>
      </c>
      <c r="G27" s="28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</row>
    <row r="28" spans="1:240" s="13" customFormat="1" ht="29.45" customHeight="1" x14ac:dyDescent="0.25">
      <c r="A28" s="24" t="s">
        <v>78</v>
      </c>
      <c r="B28" s="35" t="s">
        <v>79</v>
      </c>
      <c r="C28" s="24"/>
      <c r="D28" s="24"/>
      <c r="E28" s="140"/>
      <c r="F28" s="26">
        <v>14000</v>
      </c>
      <c r="G28" s="35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</row>
    <row r="29" spans="1:240" s="13" customFormat="1" x14ac:dyDescent="0.25">
      <c r="A29" s="24" t="s">
        <v>81</v>
      </c>
      <c r="B29" s="25" t="s">
        <v>82</v>
      </c>
      <c r="C29" s="24"/>
      <c r="D29" s="24"/>
      <c r="E29" s="140"/>
      <c r="F29" s="152">
        <f>+(F15+F28)*7.8%</f>
        <v>1360.7785533333333</v>
      </c>
      <c r="G29" s="2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</row>
    <row r="30" spans="1:240" s="13" customFormat="1" x14ac:dyDescent="0.25">
      <c r="A30" s="24" t="s">
        <v>83</v>
      </c>
      <c r="B30" s="25" t="s">
        <v>84</v>
      </c>
      <c r="C30" s="24"/>
      <c r="D30" s="24"/>
      <c r="E30" s="140"/>
      <c r="F30" s="147">
        <f>F31+F35+F34+F36+F37</f>
        <v>71829.858912031064</v>
      </c>
      <c r="G30" s="25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</row>
    <row r="31" spans="1:240" s="19" customFormat="1" ht="16.149999999999999" customHeight="1" x14ac:dyDescent="0.25">
      <c r="A31" s="14">
        <v>1</v>
      </c>
      <c r="B31" s="15" t="s">
        <v>50</v>
      </c>
      <c r="C31" s="16"/>
      <c r="D31" s="16"/>
      <c r="E31" s="157"/>
      <c r="F31" s="148">
        <f t="shared" ref="F31" si="2">F32+F33</f>
        <v>53021.44836597619</v>
      </c>
      <c r="G31" s="15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</row>
    <row r="32" spans="1:240" ht="63" customHeight="1" x14ac:dyDescent="0.25">
      <c r="A32" s="20"/>
      <c r="B32" s="383" t="s">
        <v>230</v>
      </c>
      <c r="C32" s="20" t="s">
        <v>52</v>
      </c>
      <c r="D32" s="20">
        <v>30</v>
      </c>
      <c r="E32" s="138">
        <f>Luong!E20/2</f>
        <v>1413.9052897593651</v>
      </c>
      <c r="F32" s="151">
        <f>D32*E32</f>
        <v>42417.158692780955</v>
      </c>
      <c r="G32" s="21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</row>
    <row r="33" spans="1:240" x14ac:dyDescent="0.25">
      <c r="A33" s="20"/>
      <c r="B33" s="21" t="s">
        <v>53</v>
      </c>
      <c r="C33" s="20"/>
      <c r="D33" s="20"/>
      <c r="E33" s="144">
        <v>0.2</v>
      </c>
      <c r="F33" s="146">
        <f>F32*20/80</f>
        <v>10604.289673195239</v>
      </c>
      <c r="G33" s="21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</row>
    <row r="34" spans="1:240" s="19" customFormat="1" x14ac:dyDescent="0.25">
      <c r="A34" s="14">
        <v>2</v>
      </c>
      <c r="B34" s="15" t="s">
        <v>245</v>
      </c>
      <c r="C34" s="14"/>
      <c r="D34" s="14"/>
      <c r="E34" s="158">
        <v>7.8E-2</v>
      </c>
      <c r="F34" s="149">
        <f>E34*$F$31</f>
        <v>4135.6729725461428</v>
      </c>
      <c r="G34" s="1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s="19" customFormat="1" x14ac:dyDescent="0.25">
      <c r="A35" s="14">
        <v>3</v>
      </c>
      <c r="B35" s="15" t="s">
        <v>246</v>
      </c>
      <c r="C35" s="14"/>
      <c r="D35" s="14"/>
      <c r="E35" s="158">
        <v>5.9700000000000003E-2</v>
      </c>
      <c r="F35" s="149">
        <f>E35*(F31+F34)</f>
        <v>3412.2801439097834</v>
      </c>
      <c r="G35" s="1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4">
        <v>4</v>
      </c>
      <c r="B36" s="25" t="s">
        <v>247</v>
      </c>
      <c r="C36" s="14"/>
      <c r="D36" s="14"/>
      <c r="E36" s="158">
        <v>7.8100000000000003E-2</v>
      </c>
      <c r="F36" s="146">
        <f>(F31+F35+F34)*E36</f>
        <v>4730.4702557779483</v>
      </c>
      <c r="G36" s="2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s="19" customFormat="1" x14ac:dyDescent="0.25">
      <c r="A37" s="14">
        <v>5</v>
      </c>
      <c r="B37" s="15" t="s">
        <v>57</v>
      </c>
      <c r="C37" s="14"/>
      <c r="D37" s="14"/>
      <c r="E37" s="159">
        <v>0.1</v>
      </c>
      <c r="F37" s="149">
        <f>(F31+F35+F34+F36)*E37</f>
        <v>6529.9871738210059</v>
      </c>
      <c r="G37" s="1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</row>
    <row r="38" spans="1:240" x14ac:dyDescent="0.25">
      <c r="A38" s="400" t="s">
        <v>250</v>
      </c>
      <c r="B38" s="400"/>
      <c r="C38" s="400"/>
      <c r="D38" s="400"/>
      <c r="E38" s="400"/>
      <c r="F38" s="153">
        <f>+F6+F14+F30</f>
        <v>179247.96716813679</v>
      </c>
      <c r="G38" s="80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</row>
    <row r="39" spans="1:240" x14ac:dyDescent="0.25">
      <c r="A39" s="400" t="s">
        <v>251</v>
      </c>
      <c r="B39" s="400"/>
      <c r="C39" s="400"/>
      <c r="D39" s="400"/>
      <c r="E39" s="400"/>
      <c r="F39" s="153">
        <f>ROUND(F38,-3)</f>
        <v>179000</v>
      </c>
      <c r="G39" s="154"/>
    </row>
    <row r="40" spans="1:240" x14ac:dyDescent="0.25">
      <c r="F40" s="142"/>
    </row>
    <row r="41" spans="1:240" x14ac:dyDescent="0.25">
      <c r="F41" s="142"/>
    </row>
    <row r="42" spans="1:240" x14ac:dyDescent="0.25">
      <c r="C42" s="3"/>
      <c r="D42" s="3"/>
      <c r="E42" s="143"/>
      <c r="F42" s="143"/>
    </row>
    <row r="47" spans="1:240" x14ac:dyDescent="0.25">
      <c r="F47" s="143"/>
    </row>
  </sheetData>
  <mergeCells count="7">
    <mergeCell ref="A39:E39"/>
    <mergeCell ref="A1:C1"/>
    <mergeCell ref="E1:F1"/>
    <mergeCell ref="A2:C2"/>
    <mergeCell ref="A3:G3"/>
    <mergeCell ref="E4:F4"/>
    <mergeCell ref="A38:E38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F47"/>
  <sheetViews>
    <sheetView topLeftCell="A25" workbookViewId="0">
      <selection activeCell="B32" sqref="B32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152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20"/>
      <c r="B8" s="21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21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+F15+F28+F29</f>
        <v>18806.657442222222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+F19</f>
        <v>3445.8788888888885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53">
        <v>1.1000000000000001</v>
      </c>
      <c r="B17" s="61" t="s">
        <v>23</v>
      </c>
      <c r="C17" s="77" t="s">
        <v>64</v>
      </c>
      <c r="D17" s="53">
        <v>1</v>
      </c>
      <c r="E17" s="55">
        <v>872195</v>
      </c>
      <c r="F17" s="56">
        <v>872195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x14ac:dyDescent="0.25">
      <c r="A18" s="53">
        <v>1.2</v>
      </c>
      <c r="B18" s="61" t="s">
        <v>35</v>
      </c>
      <c r="C18" s="77" t="s">
        <v>64</v>
      </c>
      <c r="D18" s="53">
        <v>1</v>
      </c>
      <c r="E18" s="55">
        <v>764000</v>
      </c>
      <c r="F18" s="56">
        <v>764000</v>
      </c>
      <c r="G18" s="28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</row>
    <row r="19" spans="1:240" s="19" customFormat="1" x14ac:dyDescent="0.25">
      <c r="A19" s="14">
        <v>2</v>
      </c>
      <c r="B19" s="17" t="s">
        <v>66</v>
      </c>
      <c r="C19" s="30"/>
      <c r="D19" s="14"/>
      <c r="E19" s="27"/>
      <c r="F19" s="141">
        <f>SUM(F20:F27)</f>
        <v>3445.8788888888885</v>
      </c>
      <c r="G19" s="17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</row>
    <row r="20" spans="1:240" x14ac:dyDescent="0.25">
      <c r="A20" s="53">
        <v>2.1</v>
      </c>
      <c r="B20" s="28" t="s">
        <v>38</v>
      </c>
      <c r="C20" s="29" t="s">
        <v>67</v>
      </c>
      <c r="D20" s="20">
        <v>1</v>
      </c>
      <c r="E20" s="67">
        <v>725</v>
      </c>
      <c r="F20" s="139">
        <f>+E20*D20</f>
        <v>725</v>
      </c>
      <c r="G20" s="28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</row>
    <row r="21" spans="1:240" ht="47.25" x14ac:dyDescent="0.25">
      <c r="A21" s="53">
        <v>2.2000000000000002</v>
      </c>
      <c r="B21" s="28" t="s">
        <v>248</v>
      </c>
      <c r="C21" s="53" t="s">
        <v>68</v>
      </c>
      <c r="D21" s="53">
        <f>1/9</f>
        <v>0.1111111111111111</v>
      </c>
      <c r="E21" s="39">
        <v>2000</v>
      </c>
      <c r="F21" s="139">
        <f>+E21*D21</f>
        <v>222.2222222222222</v>
      </c>
      <c r="G21" s="28" t="s">
        <v>249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</row>
    <row r="22" spans="1:240" ht="16.149999999999999" customHeight="1" x14ac:dyDescent="0.25">
      <c r="A22" s="53">
        <v>2.2999999999999998</v>
      </c>
      <c r="B22" s="31" t="s">
        <v>69</v>
      </c>
      <c r="C22" s="32" t="s">
        <v>70</v>
      </c>
      <c r="D22" s="33">
        <v>1</v>
      </c>
      <c r="E22" s="68">
        <v>666.66666666666663</v>
      </c>
      <c r="F22" s="139">
        <f t="shared" ref="F22:F27" si="1">+E22*D22</f>
        <v>666.66666666666663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</row>
    <row r="23" spans="1:240" x14ac:dyDescent="0.25">
      <c r="A23" s="53">
        <v>2.4</v>
      </c>
      <c r="B23" s="31" t="s">
        <v>122</v>
      </c>
      <c r="C23" s="32" t="s">
        <v>123</v>
      </c>
      <c r="D23" s="33">
        <v>1</v>
      </c>
      <c r="E23" s="68">
        <v>583</v>
      </c>
      <c r="F23" s="139">
        <f t="shared" si="1"/>
        <v>583</v>
      </c>
      <c r="G23" s="2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</row>
    <row r="24" spans="1:240" x14ac:dyDescent="0.25">
      <c r="A24" s="53">
        <v>2.5</v>
      </c>
      <c r="B24" s="28" t="s">
        <v>107</v>
      </c>
      <c r="C24" s="29" t="s">
        <v>70</v>
      </c>
      <c r="D24" s="20">
        <v>1</v>
      </c>
      <c r="E24" s="67">
        <v>253</v>
      </c>
      <c r="F24" s="139">
        <f t="shared" si="1"/>
        <v>253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</row>
    <row r="25" spans="1:240" x14ac:dyDescent="0.25">
      <c r="A25" s="53">
        <v>2.6</v>
      </c>
      <c r="B25" s="28" t="s">
        <v>71</v>
      </c>
      <c r="C25" s="29" t="s">
        <v>72</v>
      </c>
      <c r="D25" s="20">
        <v>1</v>
      </c>
      <c r="E25" s="67">
        <v>140.54</v>
      </c>
      <c r="F25" s="139">
        <f t="shared" si="1"/>
        <v>140.54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</row>
    <row r="26" spans="1:240" x14ac:dyDescent="0.25">
      <c r="A26" s="53">
        <v>2.7</v>
      </c>
      <c r="B26" s="28" t="s">
        <v>74</v>
      </c>
      <c r="C26" s="29" t="s">
        <v>75</v>
      </c>
      <c r="D26" s="20">
        <v>3</v>
      </c>
      <c r="E26" s="67">
        <v>22.65</v>
      </c>
      <c r="F26" s="139">
        <f t="shared" si="1"/>
        <v>67.949999999999989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</row>
    <row r="27" spans="1:240" x14ac:dyDescent="0.25">
      <c r="A27" s="53">
        <v>2.8</v>
      </c>
      <c r="B27" s="28" t="s">
        <v>39</v>
      </c>
      <c r="C27" s="29" t="s">
        <v>75</v>
      </c>
      <c r="D27" s="20">
        <v>10</v>
      </c>
      <c r="E27" s="67">
        <v>78.75</v>
      </c>
      <c r="F27" s="139">
        <f t="shared" si="1"/>
        <v>787.5</v>
      </c>
      <c r="G27" s="28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</row>
    <row r="28" spans="1:240" s="13" customFormat="1" ht="29.45" customHeight="1" x14ac:dyDescent="0.25">
      <c r="A28" s="24" t="s">
        <v>78</v>
      </c>
      <c r="B28" s="35" t="s">
        <v>79</v>
      </c>
      <c r="C28" s="24"/>
      <c r="D28" s="24"/>
      <c r="E28" s="140"/>
      <c r="F28" s="26">
        <v>14000</v>
      </c>
      <c r="G28" s="35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</row>
    <row r="29" spans="1:240" s="13" customFormat="1" x14ac:dyDescent="0.25">
      <c r="A29" s="24" t="s">
        <v>81</v>
      </c>
      <c r="B29" s="25" t="s">
        <v>82</v>
      </c>
      <c r="C29" s="24"/>
      <c r="D29" s="24"/>
      <c r="E29" s="140"/>
      <c r="F29" s="152">
        <f>+(F15+F28)*7.8%</f>
        <v>1360.7785533333333</v>
      </c>
      <c r="G29" s="2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</row>
    <row r="30" spans="1:240" s="13" customFormat="1" x14ac:dyDescent="0.25">
      <c r="A30" s="24" t="s">
        <v>83</v>
      </c>
      <c r="B30" s="25" t="s">
        <v>84</v>
      </c>
      <c r="C30" s="24"/>
      <c r="D30" s="24"/>
      <c r="E30" s="140"/>
      <c r="F30" s="147">
        <f>F31+F35+F34+F36+F37</f>
        <v>71829.858912031064</v>
      </c>
      <c r="G30" s="25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</row>
    <row r="31" spans="1:240" s="19" customFormat="1" ht="16.149999999999999" customHeight="1" x14ac:dyDescent="0.25">
      <c r="A31" s="14">
        <v>1</v>
      </c>
      <c r="B31" s="15" t="s">
        <v>50</v>
      </c>
      <c r="C31" s="16"/>
      <c r="D31" s="16"/>
      <c r="E31" s="157"/>
      <c r="F31" s="148">
        <f t="shared" ref="F31" si="2">F32+F33</f>
        <v>53021.44836597619</v>
      </c>
      <c r="G31" s="15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</row>
    <row r="32" spans="1:240" ht="63" customHeight="1" x14ac:dyDescent="0.25">
      <c r="A32" s="20"/>
      <c r="B32" s="383" t="s">
        <v>230</v>
      </c>
      <c r="C32" s="20" t="s">
        <v>52</v>
      </c>
      <c r="D32" s="20">
        <v>30</v>
      </c>
      <c r="E32" s="138">
        <f>Luong!E20/2</f>
        <v>1413.9052897593651</v>
      </c>
      <c r="F32" s="151">
        <f>D32*E32</f>
        <v>42417.158692780955</v>
      </c>
      <c r="G32" s="21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</row>
    <row r="33" spans="1:240" x14ac:dyDescent="0.25">
      <c r="A33" s="20"/>
      <c r="B33" s="21" t="s">
        <v>53</v>
      </c>
      <c r="C33" s="20"/>
      <c r="D33" s="20"/>
      <c r="E33" s="144">
        <v>0.2</v>
      </c>
      <c r="F33" s="146">
        <f>F32*20/80</f>
        <v>10604.289673195239</v>
      </c>
      <c r="G33" s="21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</row>
    <row r="34" spans="1:240" s="19" customFormat="1" x14ac:dyDescent="0.25">
      <c r="A34" s="14">
        <v>2</v>
      </c>
      <c r="B34" s="15" t="s">
        <v>245</v>
      </c>
      <c r="C34" s="14"/>
      <c r="D34" s="14"/>
      <c r="E34" s="158">
        <v>7.8E-2</v>
      </c>
      <c r="F34" s="149">
        <f>E34*$F$31</f>
        <v>4135.6729725461428</v>
      </c>
      <c r="G34" s="1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s="19" customFormat="1" x14ac:dyDescent="0.25">
      <c r="A35" s="14">
        <v>3</v>
      </c>
      <c r="B35" s="15" t="s">
        <v>246</v>
      </c>
      <c r="C35" s="14"/>
      <c r="D35" s="14"/>
      <c r="E35" s="158">
        <v>5.9700000000000003E-2</v>
      </c>
      <c r="F35" s="149">
        <f>E35*(F31+F34)</f>
        <v>3412.2801439097834</v>
      </c>
      <c r="G35" s="1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4">
        <v>4</v>
      </c>
      <c r="B36" s="25" t="s">
        <v>247</v>
      </c>
      <c r="C36" s="14"/>
      <c r="D36" s="14"/>
      <c r="E36" s="158">
        <v>7.8100000000000003E-2</v>
      </c>
      <c r="F36" s="146">
        <f>(F31+F35+F34)*E36</f>
        <v>4730.4702557779483</v>
      </c>
      <c r="G36" s="2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s="19" customFormat="1" x14ac:dyDescent="0.25">
      <c r="A37" s="14">
        <v>5</v>
      </c>
      <c r="B37" s="15" t="s">
        <v>57</v>
      </c>
      <c r="C37" s="14"/>
      <c r="D37" s="14"/>
      <c r="E37" s="159">
        <v>0.1</v>
      </c>
      <c r="F37" s="149">
        <f>(F31+F35+F34+F36)*E37</f>
        <v>6529.9871738210059</v>
      </c>
      <c r="G37" s="1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</row>
    <row r="38" spans="1:240" x14ac:dyDescent="0.25">
      <c r="A38" s="400" t="s">
        <v>250</v>
      </c>
      <c r="B38" s="400"/>
      <c r="C38" s="400"/>
      <c r="D38" s="400"/>
      <c r="E38" s="400"/>
      <c r="F38" s="153">
        <f>+F6+F14+F30</f>
        <v>179247.96716813679</v>
      </c>
      <c r="G38" s="80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</row>
    <row r="39" spans="1:240" x14ac:dyDescent="0.25">
      <c r="A39" s="400" t="s">
        <v>251</v>
      </c>
      <c r="B39" s="400"/>
      <c r="C39" s="400"/>
      <c r="D39" s="400"/>
      <c r="E39" s="400"/>
      <c r="F39" s="153">
        <f>ROUND(F38,-3)</f>
        <v>179000</v>
      </c>
      <c r="G39" s="154"/>
    </row>
    <row r="40" spans="1:240" x14ac:dyDescent="0.25">
      <c r="F40" s="142"/>
    </row>
    <row r="41" spans="1:240" x14ac:dyDescent="0.25">
      <c r="F41" s="142"/>
    </row>
    <row r="42" spans="1:240" x14ac:dyDescent="0.25">
      <c r="C42" s="3"/>
      <c r="D42" s="3"/>
      <c r="E42" s="143"/>
      <c r="F42" s="143"/>
    </row>
    <row r="47" spans="1:240" x14ac:dyDescent="0.25">
      <c r="F47" s="143"/>
    </row>
  </sheetData>
  <mergeCells count="7">
    <mergeCell ref="A39:E39"/>
    <mergeCell ref="A1:C1"/>
    <mergeCell ref="E1:F1"/>
    <mergeCell ref="A2:C2"/>
    <mergeCell ref="A3:G3"/>
    <mergeCell ref="E4:F4"/>
    <mergeCell ref="A38:E38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F49"/>
  <sheetViews>
    <sheetView workbookViewId="0">
      <selection activeCell="G8" sqref="G8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153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59074.300542589001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43605.890689706146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60" x14ac:dyDescent="0.25">
      <c r="A8" s="20"/>
      <c r="B8" s="383" t="s">
        <v>51</v>
      </c>
      <c r="C8" s="20" t="s">
        <v>52</v>
      </c>
      <c r="D8" s="138">
        <v>10</v>
      </c>
      <c r="E8" s="138">
        <f>Luong!D20</f>
        <v>3488.4712551764919</v>
      </c>
      <c r="F8" s="139">
        <f>D8*E8</f>
        <v>34884.712551764918</v>
      </c>
      <c r="G8" s="21" t="s">
        <v>287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8721.1781379412296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3401.2594737970794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2806.3268647611426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3890.4325559074473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5370.3909584171815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+F15+F30+F31</f>
        <v>14494.657442222222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+F21</f>
        <v>3445.8788888888885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20">
        <v>1.1000000000000001</v>
      </c>
      <c r="B17" s="28" t="s">
        <v>98</v>
      </c>
      <c r="C17" s="29" t="s">
        <v>114</v>
      </c>
      <c r="D17" s="20">
        <v>1</v>
      </c>
      <c r="E17" s="22">
        <v>59642</v>
      </c>
      <c r="F17" s="23">
        <f>+E17*D17</f>
        <v>59642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ht="15.75" customHeight="1" x14ac:dyDescent="0.25">
      <c r="A18" s="20">
        <v>1.2</v>
      </c>
      <c r="B18" s="28" t="s">
        <v>20</v>
      </c>
      <c r="C18" s="29" t="s">
        <v>64</v>
      </c>
      <c r="D18" s="20">
        <v>1</v>
      </c>
      <c r="E18" s="22">
        <v>695218</v>
      </c>
      <c r="F18" s="23">
        <f>+E18*D18</f>
        <v>695218</v>
      </c>
      <c r="G18" s="28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</row>
    <row r="19" spans="1:240" ht="15.75" customHeight="1" x14ac:dyDescent="0.25">
      <c r="A19" s="20">
        <v>1.3</v>
      </c>
      <c r="B19" s="28" t="s">
        <v>96</v>
      </c>
      <c r="C19" s="29" t="s">
        <v>114</v>
      </c>
      <c r="D19" s="20">
        <v>1</v>
      </c>
      <c r="E19" s="22">
        <v>253000</v>
      </c>
      <c r="F19" s="23">
        <f t="shared" ref="F19:F20" si="1">+E19*D19</f>
        <v>253000</v>
      </c>
      <c r="G19" s="2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</row>
    <row r="20" spans="1:240" x14ac:dyDescent="0.25">
      <c r="A20" s="20">
        <v>1.4</v>
      </c>
      <c r="B20" s="28" t="s">
        <v>97</v>
      </c>
      <c r="C20" s="29" t="s">
        <v>114</v>
      </c>
      <c r="D20" s="20">
        <v>1</v>
      </c>
      <c r="E20" s="22">
        <v>352000</v>
      </c>
      <c r="F20" s="23">
        <f t="shared" si="1"/>
        <v>352000</v>
      </c>
      <c r="G20" s="28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</row>
    <row r="21" spans="1:240" s="19" customFormat="1" x14ac:dyDescent="0.25">
      <c r="A21" s="14">
        <v>2</v>
      </c>
      <c r="B21" s="17" t="s">
        <v>66</v>
      </c>
      <c r="C21" s="30"/>
      <c r="D21" s="14"/>
      <c r="E21" s="27"/>
      <c r="F21" s="141">
        <f>SUM(F22:F29)</f>
        <v>3445.8788888888885</v>
      </c>
      <c r="G21" s="17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</row>
    <row r="22" spans="1:240" x14ac:dyDescent="0.25">
      <c r="A22" s="53">
        <v>2.1</v>
      </c>
      <c r="B22" s="28" t="s">
        <v>38</v>
      </c>
      <c r="C22" s="29" t="s">
        <v>67</v>
      </c>
      <c r="D22" s="20">
        <v>1</v>
      </c>
      <c r="E22" s="67">
        <v>725</v>
      </c>
      <c r="F22" s="139">
        <f>+E22*D22</f>
        <v>725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</row>
    <row r="23" spans="1:240" ht="45" x14ac:dyDescent="0.25">
      <c r="A23" s="53">
        <v>2.2000000000000002</v>
      </c>
      <c r="B23" s="28" t="s">
        <v>248</v>
      </c>
      <c r="C23" s="53" t="s">
        <v>68</v>
      </c>
      <c r="D23" s="53">
        <f>1/9</f>
        <v>0.1111111111111111</v>
      </c>
      <c r="E23" s="39">
        <v>2000</v>
      </c>
      <c r="F23" s="139">
        <f>+E23*D23</f>
        <v>222.2222222222222</v>
      </c>
      <c r="G23" s="385" t="s">
        <v>249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</row>
    <row r="24" spans="1:240" ht="16.149999999999999" customHeight="1" x14ac:dyDescent="0.25">
      <c r="A24" s="53">
        <v>2.2999999999999998</v>
      </c>
      <c r="B24" s="31" t="s">
        <v>69</v>
      </c>
      <c r="C24" s="32" t="s">
        <v>70</v>
      </c>
      <c r="D24" s="33">
        <v>1</v>
      </c>
      <c r="E24" s="68">
        <v>666.66666666666663</v>
      </c>
      <c r="F24" s="139">
        <f t="shared" ref="F24:F29" si="2">+E24*D24</f>
        <v>666.66666666666663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</row>
    <row r="25" spans="1:240" x14ac:dyDescent="0.25">
      <c r="A25" s="53">
        <v>2.4</v>
      </c>
      <c r="B25" s="31" t="s">
        <v>122</v>
      </c>
      <c r="C25" s="32" t="s">
        <v>123</v>
      </c>
      <c r="D25" s="33">
        <v>1</v>
      </c>
      <c r="E25" s="68">
        <v>583</v>
      </c>
      <c r="F25" s="139">
        <f t="shared" si="2"/>
        <v>583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</row>
    <row r="26" spans="1:240" x14ac:dyDescent="0.25">
      <c r="A26" s="53">
        <v>2.5</v>
      </c>
      <c r="B26" s="28" t="s">
        <v>107</v>
      </c>
      <c r="C26" s="29" t="s">
        <v>70</v>
      </c>
      <c r="D26" s="20">
        <v>1</v>
      </c>
      <c r="E26" s="67">
        <v>253</v>
      </c>
      <c r="F26" s="139">
        <f t="shared" si="2"/>
        <v>253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</row>
    <row r="27" spans="1:240" x14ac:dyDescent="0.25">
      <c r="A27" s="53">
        <v>2.6</v>
      </c>
      <c r="B27" s="28" t="s">
        <v>71</v>
      </c>
      <c r="C27" s="29" t="s">
        <v>72</v>
      </c>
      <c r="D27" s="20">
        <v>1</v>
      </c>
      <c r="E27" s="67">
        <v>140.54</v>
      </c>
      <c r="F27" s="139">
        <f t="shared" si="2"/>
        <v>140.54</v>
      </c>
      <c r="G27" s="28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</row>
    <row r="28" spans="1:240" x14ac:dyDescent="0.25">
      <c r="A28" s="53">
        <v>2.7</v>
      </c>
      <c r="B28" s="28" t="s">
        <v>74</v>
      </c>
      <c r="C28" s="29" t="s">
        <v>75</v>
      </c>
      <c r="D28" s="20">
        <v>3</v>
      </c>
      <c r="E28" s="67">
        <v>22.65</v>
      </c>
      <c r="F28" s="139">
        <f t="shared" si="2"/>
        <v>67.949999999999989</v>
      </c>
      <c r="G28" s="28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</row>
    <row r="29" spans="1:240" x14ac:dyDescent="0.25">
      <c r="A29" s="53">
        <v>2.8</v>
      </c>
      <c r="B29" s="28" t="s">
        <v>39</v>
      </c>
      <c r="C29" s="29" t="s">
        <v>75</v>
      </c>
      <c r="D29" s="20">
        <v>10</v>
      </c>
      <c r="E29" s="67">
        <v>78.75</v>
      </c>
      <c r="F29" s="139">
        <f t="shared" si="2"/>
        <v>787.5</v>
      </c>
      <c r="G29" s="28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</row>
    <row r="30" spans="1:240" s="13" customFormat="1" ht="29.45" customHeight="1" x14ac:dyDescent="0.25">
      <c r="A30" s="24" t="s">
        <v>78</v>
      </c>
      <c r="B30" s="35" t="s">
        <v>79</v>
      </c>
      <c r="C30" s="24"/>
      <c r="D30" s="24"/>
      <c r="E30" s="140"/>
      <c r="F30" s="26">
        <v>10000</v>
      </c>
      <c r="G30" s="35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</row>
    <row r="31" spans="1:240" s="13" customFormat="1" x14ac:dyDescent="0.25">
      <c r="A31" s="24" t="s">
        <v>81</v>
      </c>
      <c r="B31" s="25" t="s">
        <v>82</v>
      </c>
      <c r="C31" s="24"/>
      <c r="D31" s="24"/>
      <c r="E31" s="140"/>
      <c r="F31" s="152">
        <f>+(F15+F30)*7.8%</f>
        <v>1048.7785533333333</v>
      </c>
      <c r="G31" s="25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</row>
    <row r="32" spans="1:240" s="13" customFormat="1" x14ac:dyDescent="0.25">
      <c r="A32" s="24" t="s">
        <v>83</v>
      </c>
      <c r="B32" s="25" t="s">
        <v>84</v>
      </c>
      <c r="C32" s="24"/>
      <c r="D32" s="24"/>
      <c r="E32" s="140"/>
      <c r="F32" s="147">
        <f>F33+F37+F36+F38+F39</f>
        <v>71829.858912031064</v>
      </c>
      <c r="G32" s="25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</row>
    <row r="33" spans="1:240" s="19" customFormat="1" ht="16.149999999999999" customHeight="1" x14ac:dyDescent="0.25">
      <c r="A33" s="14">
        <v>1</v>
      </c>
      <c r="B33" s="15" t="s">
        <v>50</v>
      </c>
      <c r="C33" s="16"/>
      <c r="D33" s="16"/>
      <c r="E33" s="157"/>
      <c r="F33" s="148">
        <f t="shared" ref="F33" si="3">F34+F35</f>
        <v>53021.44836597619</v>
      </c>
      <c r="G33" s="15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</row>
    <row r="34" spans="1:240" ht="63" customHeight="1" x14ac:dyDescent="0.25">
      <c r="A34" s="20"/>
      <c r="B34" s="383" t="s">
        <v>230</v>
      </c>
      <c r="C34" s="20" t="s">
        <v>52</v>
      </c>
      <c r="D34" s="20">
        <v>30</v>
      </c>
      <c r="E34" s="138">
        <f>Luong!E20/2</f>
        <v>1413.9052897593651</v>
      </c>
      <c r="F34" s="151">
        <f>D34*E34</f>
        <v>42417.158692780955</v>
      </c>
      <c r="G34" s="21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</row>
    <row r="35" spans="1:240" x14ac:dyDescent="0.25">
      <c r="A35" s="20"/>
      <c r="B35" s="21" t="s">
        <v>53</v>
      </c>
      <c r="C35" s="20"/>
      <c r="D35" s="20"/>
      <c r="E35" s="144">
        <v>0.2</v>
      </c>
      <c r="F35" s="146">
        <f>F34*20/80</f>
        <v>10604.289673195239</v>
      </c>
      <c r="G35" s="21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</row>
    <row r="36" spans="1:240" s="19" customFormat="1" x14ac:dyDescent="0.25">
      <c r="A36" s="14">
        <v>2</v>
      </c>
      <c r="B36" s="15" t="s">
        <v>245</v>
      </c>
      <c r="C36" s="14"/>
      <c r="D36" s="14"/>
      <c r="E36" s="158">
        <v>7.8E-2</v>
      </c>
      <c r="F36" s="149">
        <f>E36*$F$33</f>
        <v>4135.6729725461428</v>
      </c>
      <c r="G36" s="1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s="19" customFormat="1" x14ac:dyDescent="0.25">
      <c r="A37" s="14">
        <v>3</v>
      </c>
      <c r="B37" s="15" t="s">
        <v>246</v>
      </c>
      <c r="C37" s="14"/>
      <c r="D37" s="14"/>
      <c r="E37" s="158">
        <v>5.9700000000000003E-2</v>
      </c>
      <c r="F37" s="149">
        <f>E37*(F33+F36)</f>
        <v>3412.2801439097834</v>
      </c>
      <c r="G37" s="1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</row>
    <row r="38" spans="1:240" s="19" customFormat="1" x14ac:dyDescent="0.25">
      <c r="A38" s="14">
        <v>4</v>
      </c>
      <c r="B38" s="25" t="s">
        <v>247</v>
      </c>
      <c r="C38" s="14"/>
      <c r="D38" s="14"/>
      <c r="E38" s="158">
        <v>7.8100000000000003E-2</v>
      </c>
      <c r="F38" s="146">
        <f>(F33+F37+F36)*E38</f>
        <v>4730.4702557779483</v>
      </c>
      <c r="G38" s="25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</row>
    <row r="39" spans="1:240" s="19" customFormat="1" x14ac:dyDescent="0.25">
      <c r="A39" s="14">
        <v>5</v>
      </c>
      <c r="B39" s="15" t="s">
        <v>57</v>
      </c>
      <c r="C39" s="14"/>
      <c r="D39" s="14"/>
      <c r="E39" s="159">
        <v>0.1</v>
      </c>
      <c r="F39" s="149">
        <f>(F33+F37+F36+F38)*E39</f>
        <v>6529.9871738210059</v>
      </c>
      <c r="G39" s="15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</row>
    <row r="40" spans="1:240" x14ac:dyDescent="0.25">
      <c r="A40" s="400" t="s">
        <v>250</v>
      </c>
      <c r="B40" s="400"/>
      <c r="C40" s="400"/>
      <c r="D40" s="400"/>
      <c r="E40" s="400"/>
      <c r="F40" s="153">
        <f>+F6+F14+F32</f>
        <v>145398.81689684227</v>
      </c>
      <c r="G40" s="80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</row>
    <row r="41" spans="1:240" x14ac:dyDescent="0.25">
      <c r="A41" s="400" t="s">
        <v>251</v>
      </c>
      <c r="B41" s="400"/>
      <c r="C41" s="400"/>
      <c r="D41" s="400"/>
      <c r="E41" s="400"/>
      <c r="F41" s="153">
        <f>ROUND(F40,-3)</f>
        <v>145000</v>
      </c>
      <c r="G41" s="154"/>
    </row>
    <row r="42" spans="1:240" x14ac:dyDescent="0.25">
      <c r="F42" s="142"/>
    </row>
    <row r="43" spans="1:240" x14ac:dyDescent="0.25">
      <c r="F43" s="142"/>
    </row>
    <row r="44" spans="1:240" x14ac:dyDescent="0.25">
      <c r="C44" s="3"/>
      <c r="D44" s="3"/>
      <c r="E44" s="143"/>
      <c r="F44" s="143"/>
    </row>
    <row r="49" spans="6:6" x14ac:dyDescent="0.25">
      <c r="F49" s="143"/>
    </row>
  </sheetData>
  <mergeCells count="7">
    <mergeCell ref="A41:E41"/>
    <mergeCell ref="A1:C1"/>
    <mergeCell ref="E1:F1"/>
    <mergeCell ref="A2:C2"/>
    <mergeCell ref="A3:G3"/>
    <mergeCell ref="E4:F4"/>
    <mergeCell ref="A40:E40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F48"/>
  <sheetViews>
    <sheetView topLeftCell="A29" workbookViewId="0">
      <selection activeCell="B33" sqref="B33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252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20"/>
      <c r="B8" s="21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21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+F15+F29+F30</f>
        <v>14494.657442222222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+F20</f>
        <v>3445.8788888888885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53">
        <v>1.1000000000000001</v>
      </c>
      <c r="B17" s="61" t="s">
        <v>155</v>
      </c>
      <c r="C17" s="77" t="s">
        <v>114</v>
      </c>
      <c r="D17" s="53">
        <v>1</v>
      </c>
      <c r="E17" s="55">
        <v>175392</v>
      </c>
      <c r="F17" s="56">
        <f>D17*E17</f>
        <v>175392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ht="15.75" customHeight="1" x14ac:dyDescent="0.25">
      <c r="A18" s="53">
        <v>1.2</v>
      </c>
      <c r="B18" s="61" t="s">
        <v>25</v>
      </c>
      <c r="C18" s="77" t="s">
        <v>114</v>
      </c>
      <c r="D18" s="53">
        <v>1</v>
      </c>
      <c r="E18" s="55">
        <v>1102000</v>
      </c>
      <c r="F18" s="56">
        <f>D18*E18</f>
        <v>1102000</v>
      </c>
      <c r="G18" s="28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</row>
    <row r="19" spans="1:240" ht="15.75" customHeight="1" x14ac:dyDescent="0.25">
      <c r="A19" s="53">
        <v>1.3</v>
      </c>
      <c r="B19" s="61" t="s">
        <v>36</v>
      </c>
      <c r="C19" s="77" t="s">
        <v>114</v>
      </c>
      <c r="D19" s="53">
        <v>2</v>
      </c>
      <c r="E19" s="55"/>
      <c r="F19" s="56">
        <f>D19*E19</f>
        <v>0</v>
      </c>
      <c r="G19" s="2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</row>
    <row r="20" spans="1:240" s="19" customFormat="1" x14ac:dyDescent="0.25">
      <c r="A20" s="14">
        <v>2</v>
      </c>
      <c r="B20" s="17" t="s">
        <v>66</v>
      </c>
      <c r="C20" s="30"/>
      <c r="D20" s="14"/>
      <c r="E20" s="27"/>
      <c r="F20" s="141">
        <f>SUM(F21:F28)</f>
        <v>3445.8788888888885</v>
      </c>
      <c r="G20" s="17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</row>
    <row r="21" spans="1:240" x14ac:dyDescent="0.25">
      <c r="A21" s="53">
        <v>2.1</v>
      </c>
      <c r="B21" s="28" t="s">
        <v>38</v>
      </c>
      <c r="C21" s="29" t="s">
        <v>67</v>
      </c>
      <c r="D21" s="20">
        <v>1</v>
      </c>
      <c r="E21" s="67">
        <v>725</v>
      </c>
      <c r="F21" s="139">
        <f>+E21*D21</f>
        <v>725</v>
      </c>
      <c r="G21" s="28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spans="1:240" ht="47.25" x14ac:dyDescent="0.25">
      <c r="A22" s="53">
        <v>2.2000000000000002</v>
      </c>
      <c r="B22" s="28" t="s">
        <v>248</v>
      </c>
      <c r="C22" s="53" t="s">
        <v>68</v>
      </c>
      <c r="D22" s="53">
        <f>1/9</f>
        <v>0.1111111111111111</v>
      </c>
      <c r="E22" s="39">
        <v>2000</v>
      </c>
      <c r="F22" s="139">
        <f>+E22*D22</f>
        <v>222.2222222222222</v>
      </c>
      <c r="G22" s="28" t="s">
        <v>249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spans="1:240" ht="16.149999999999999" customHeight="1" x14ac:dyDescent="0.25">
      <c r="A23" s="53">
        <v>2.2999999999999998</v>
      </c>
      <c r="B23" s="31" t="s">
        <v>69</v>
      </c>
      <c r="C23" s="32" t="s">
        <v>70</v>
      </c>
      <c r="D23" s="33">
        <v>1</v>
      </c>
      <c r="E23" s="68">
        <v>666.66666666666663</v>
      </c>
      <c r="F23" s="139">
        <f t="shared" ref="F23:F28" si="1">+E23*D23</f>
        <v>666.66666666666663</v>
      </c>
      <c r="G23" s="2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spans="1:240" x14ac:dyDescent="0.25">
      <c r="A24" s="53">
        <v>2.4</v>
      </c>
      <c r="B24" s="31" t="s">
        <v>122</v>
      </c>
      <c r="C24" s="32" t="s">
        <v>123</v>
      </c>
      <c r="D24" s="33">
        <v>1</v>
      </c>
      <c r="E24" s="68">
        <v>583</v>
      </c>
      <c r="F24" s="139">
        <f t="shared" si="1"/>
        <v>583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</row>
    <row r="25" spans="1:240" x14ac:dyDescent="0.25">
      <c r="A25" s="53">
        <v>2.5</v>
      </c>
      <c r="B25" s="28" t="s">
        <v>107</v>
      </c>
      <c r="C25" s="29" t="s">
        <v>70</v>
      </c>
      <c r="D25" s="20">
        <v>1</v>
      </c>
      <c r="E25" s="67">
        <v>253</v>
      </c>
      <c r="F25" s="139">
        <f t="shared" si="1"/>
        <v>253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</row>
    <row r="26" spans="1:240" x14ac:dyDescent="0.25">
      <c r="A26" s="53">
        <v>2.6</v>
      </c>
      <c r="B26" s="28" t="s">
        <v>71</v>
      </c>
      <c r="C26" s="29" t="s">
        <v>72</v>
      </c>
      <c r="D26" s="20">
        <v>1</v>
      </c>
      <c r="E26" s="67">
        <v>140.54</v>
      </c>
      <c r="F26" s="139">
        <f t="shared" si="1"/>
        <v>140.54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</row>
    <row r="27" spans="1:240" x14ac:dyDescent="0.25">
      <c r="A27" s="53">
        <v>2.7</v>
      </c>
      <c r="B27" s="28" t="s">
        <v>74</v>
      </c>
      <c r="C27" s="29" t="s">
        <v>75</v>
      </c>
      <c r="D27" s="20">
        <v>3</v>
      </c>
      <c r="E27" s="67">
        <v>22.65</v>
      </c>
      <c r="F27" s="139">
        <f t="shared" si="1"/>
        <v>67.949999999999989</v>
      </c>
      <c r="G27" s="28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</row>
    <row r="28" spans="1:240" x14ac:dyDescent="0.25">
      <c r="A28" s="53">
        <v>2.8</v>
      </c>
      <c r="B28" s="28" t="s">
        <v>39</v>
      </c>
      <c r="C28" s="29" t="s">
        <v>75</v>
      </c>
      <c r="D28" s="20">
        <v>10</v>
      </c>
      <c r="E28" s="67">
        <v>78.75</v>
      </c>
      <c r="F28" s="139">
        <f t="shared" si="1"/>
        <v>787.5</v>
      </c>
      <c r="G28" s="28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</row>
    <row r="29" spans="1:240" s="13" customFormat="1" ht="29.45" customHeight="1" x14ac:dyDescent="0.25">
      <c r="A29" s="24" t="s">
        <v>78</v>
      </c>
      <c r="B29" s="35" t="s">
        <v>79</v>
      </c>
      <c r="C29" s="24"/>
      <c r="D29" s="24"/>
      <c r="E29" s="140"/>
      <c r="F29" s="26">
        <v>10000</v>
      </c>
      <c r="G29" s="3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</row>
    <row r="30" spans="1:240" s="13" customFormat="1" x14ac:dyDescent="0.25">
      <c r="A30" s="24" t="s">
        <v>81</v>
      </c>
      <c r="B30" s="25" t="s">
        <v>82</v>
      </c>
      <c r="C30" s="24"/>
      <c r="D30" s="24"/>
      <c r="E30" s="140"/>
      <c r="F30" s="152">
        <f>+(F15+F29)*7.8%</f>
        <v>1048.7785533333333</v>
      </c>
      <c r="G30" s="25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</row>
    <row r="31" spans="1:240" s="13" customFormat="1" x14ac:dyDescent="0.25">
      <c r="A31" s="24" t="s">
        <v>83</v>
      </c>
      <c r="B31" s="25" t="s">
        <v>84</v>
      </c>
      <c r="C31" s="24"/>
      <c r="D31" s="24"/>
      <c r="E31" s="140"/>
      <c r="F31" s="147">
        <f>F32+F36+F35+F37+F38</f>
        <v>71829.858912031064</v>
      </c>
      <c r="G31" s="25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</row>
    <row r="32" spans="1:240" s="19" customFormat="1" ht="16.149999999999999" customHeight="1" x14ac:dyDescent="0.25">
      <c r="A32" s="14">
        <v>1</v>
      </c>
      <c r="B32" s="15" t="s">
        <v>50</v>
      </c>
      <c r="C32" s="16"/>
      <c r="D32" s="16"/>
      <c r="E32" s="157"/>
      <c r="F32" s="148">
        <f t="shared" ref="F32" si="2">F33+F34</f>
        <v>53021.44836597619</v>
      </c>
      <c r="G32" s="15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</row>
    <row r="33" spans="1:240" ht="63" customHeight="1" x14ac:dyDescent="0.25">
      <c r="A33" s="20"/>
      <c r="B33" s="383" t="s">
        <v>230</v>
      </c>
      <c r="C33" s="20" t="s">
        <v>52</v>
      </c>
      <c r="D33" s="20">
        <v>30</v>
      </c>
      <c r="E33" s="138">
        <f>Luong!E20/2</f>
        <v>1413.9052897593651</v>
      </c>
      <c r="F33" s="151">
        <f>D33*E33</f>
        <v>42417.158692780955</v>
      </c>
      <c r="G33" s="21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</row>
    <row r="34" spans="1:240" x14ac:dyDescent="0.25">
      <c r="A34" s="20"/>
      <c r="B34" s="21" t="s">
        <v>53</v>
      </c>
      <c r="C34" s="20"/>
      <c r="D34" s="20"/>
      <c r="E34" s="144">
        <v>0.2</v>
      </c>
      <c r="F34" s="146">
        <f>F33*20/80</f>
        <v>10604.289673195239</v>
      </c>
      <c r="G34" s="21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</row>
    <row r="35" spans="1:240" s="19" customFormat="1" x14ac:dyDescent="0.25">
      <c r="A35" s="14">
        <v>2</v>
      </c>
      <c r="B35" s="15" t="s">
        <v>245</v>
      </c>
      <c r="C35" s="14"/>
      <c r="D35" s="14"/>
      <c r="E35" s="158">
        <v>7.8E-2</v>
      </c>
      <c r="F35" s="149">
        <f>E35*$F$32</f>
        <v>4135.6729725461428</v>
      </c>
      <c r="G35" s="1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4">
        <v>3</v>
      </c>
      <c r="B36" s="15" t="s">
        <v>246</v>
      </c>
      <c r="C36" s="14"/>
      <c r="D36" s="14"/>
      <c r="E36" s="158">
        <v>5.9700000000000003E-2</v>
      </c>
      <c r="F36" s="149">
        <f>E36*(F32+F35)</f>
        <v>3412.2801439097834</v>
      </c>
      <c r="G36" s="1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s="19" customFormat="1" x14ac:dyDescent="0.25">
      <c r="A37" s="14">
        <v>4</v>
      </c>
      <c r="B37" s="25" t="s">
        <v>247</v>
      </c>
      <c r="C37" s="14"/>
      <c r="D37" s="14"/>
      <c r="E37" s="158">
        <v>7.8100000000000003E-2</v>
      </c>
      <c r="F37" s="146">
        <f>(F32+F36+F35)*E37</f>
        <v>4730.4702557779483</v>
      </c>
      <c r="G37" s="2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</row>
    <row r="38" spans="1:240" s="19" customFormat="1" x14ac:dyDescent="0.25">
      <c r="A38" s="14">
        <v>5</v>
      </c>
      <c r="B38" s="15" t="s">
        <v>57</v>
      </c>
      <c r="C38" s="14"/>
      <c r="D38" s="14"/>
      <c r="E38" s="159">
        <v>0.1</v>
      </c>
      <c r="F38" s="149">
        <f>(F32+F36+F35+F37)*E38</f>
        <v>6529.9871738210059</v>
      </c>
      <c r="G38" s="15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</row>
    <row r="39" spans="1:240" x14ac:dyDescent="0.25">
      <c r="A39" s="400" t="s">
        <v>250</v>
      </c>
      <c r="B39" s="400"/>
      <c r="C39" s="400"/>
      <c r="D39" s="400"/>
      <c r="E39" s="400"/>
      <c r="F39" s="153">
        <f>+F6+F14+F31</f>
        <v>174935.96716813679</v>
      </c>
      <c r="G39" s="80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</row>
    <row r="40" spans="1:240" x14ac:dyDescent="0.25">
      <c r="A40" s="400" t="s">
        <v>251</v>
      </c>
      <c r="B40" s="400"/>
      <c r="C40" s="400"/>
      <c r="D40" s="400"/>
      <c r="E40" s="400"/>
      <c r="F40" s="153">
        <f>ROUND(F39,-3)</f>
        <v>175000</v>
      </c>
      <c r="G40" s="154"/>
    </row>
    <row r="41" spans="1:240" x14ac:dyDescent="0.25">
      <c r="F41" s="142"/>
    </row>
    <row r="42" spans="1:240" x14ac:dyDescent="0.25">
      <c r="F42" s="142"/>
    </row>
    <row r="43" spans="1:240" x14ac:dyDescent="0.25">
      <c r="C43" s="3"/>
      <c r="D43" s="3"/>
      <c r="E43" s="143"/>
      <c r="F43" s="143"/>
    </row>
    <row r="48" spans="1:240" x14ac:dyDescent="0.25">
      <c r="F48" s="143"/>
    </row>
  </sheetData>
  <mergeCells count="7">
    <mergeCell ref="A40:E40"/>
    <mergeCell ref="A1:C1"/>
    <mergeCell ref="E1:F1"/>
    <mergeCell ref="A2:C2"/>
    <mergeCell ref="A3:G3"/>
    <mergeCell ref="E4:F4"/>
    <mergeCell ref="A39:E39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Z37"/>
  <sheetViews>
    <sheetView workbookViewId="0">
      <selection activeCell="G8" sqref="G8"/>
    </sheetView>
  </sheetViews>
  <sheetFormatPr defaultColWidth="9.140625" defaultRowHeight="15.75" x14ac:dyDescent="0.25"/>
  <cols>
    <col min="1" max="1" width="5.140625" style="72" customWidth="1"/>
    <col min="2" max="2" width="30.85546875" style="42" customWidth="1"/>
    <col min="3" max="3" width="8.42578125" style="72" customWidth="1"/>
    <col min="4" max="4" width="7" style="72" customWidth="1"/>
    <col min="5" max="5" width="12.28515625" style="79" customWidth="1"/>
    <col min="6" max="6" width="13.28515625" style="180" customWidth="1"/>
    <col min="7" max="7" width="21.140625" style="42" customWidth="1"/>
    <col min="8" max="235" width="9.140625" style="70"/>
    <col min="236" max="236" width="5.28515625" style="70" customWidth="1"/>
    <col min="237" max="237" width="34.7109375" style="70" customWidth="1"/>
    <col min="238" max="238" width="8.42578125" style="70" customWidth="1"/>
    <col min="239" max="239" width="8.5703125" style="70" customWidth="1"/>
    <col min="240" max="240" width="11.7109375" style="70" customWidth="1"/>
    <col min="241" max="241" width="14.140625" style="70" customWidth="1"/>
    <col min="242" max="242" width="12.7109375" style="70" customWidth="1"/>
    <col min="243" max="243" width="12.28515625" style="70" bestFit="1" customWidth="1"/>
    <col min="244" max="244" width="22.7109375" style="70" customWidth="1"/>
    <col min="245" max="491" width="9.140625" style="70"/>
    <col min="492" max="492" width="5.28515625" style="70" customWidth="1"/>
    <col min="493" max="493" width="34.7109375" style="70" customWidth="1"/>
    <col min="494" max="494" width="8.42578125" style="70" customWidth="1"/>
    <col min="495" max="495" width="8.5703125" style="70" customWidth="1"/>
    <col min="496" max="496" width="11.7109375" style="70" customWidth="1"/>
    <col min="497" max="497" width="14.140625" style="70" customWidth="1"/>
    <col min="498" max="498" width="12.7109375" style="70" customWidth="1"/>
    <col min="499" max="499" width="12.28515625" style="70" bestFit="1" customWidth="1"/>
    <col min="500" max="500" width="22.7109375" style="70" customWidth="1"/>
    <col min="501" max="747" width="9.140625" style="70"/>
    <col min="748" max="748" width="5.28515625" style="70" customWidth="1"/>
    <col min="749" max="749" width="34.7109375" style="70" customWidth="1"/>
    <col min="750" max="750" width="8.42578125" style="70" customWidth="1"/>
    <col min="751" max="751" width="8.5703125" style="70" customWidth="1"/>
    <col min="752" max="752" width="11.7109375" style="70" customWidth="1"/>
    <col min="753" max="753" width="14.140625" style="70" customWidth="1"/>
    <col min="754" max="754" width="12.7109375" style="70" customWidth="1"/>
    <col min="755" max="755" width="12.28515625" style="70" bestFit="1" customWidth="1"/>
    <col min="756" max="756" width="22.7109375" style="70" customWidth="1"/>
    <col min="757" max="1003" width="9.140625" style="70"/>
    <col min="1004" max="1004" width="5.28515625" style="70" customWidth="1"/>
    <col min="1005" max="1005" width="34.7109375" style="70" customWidth="1"/>
    <col min="1006" max="1006" width="8.42578125" style="70" customWidth="1"/>
    <col min="1007" max="1007" width="8.5703125" style="70" customWidth="1"/>
    <col min="1008" max="1008" width="11.7109375" style="70" customWidth="1"/>
    <col min="1009" max="1009" width="14.140625" style="70" customWidth="1"/>
    <col min="1010" max="1010" width="12.7109375" style="70" customWidth="1"/>
    <col min="1011" max="1011" width="12.28515625" style="70" bestFit="1" customWidth="1"/>
    <col min="1012" max="1012" width="22.7109375" style="70" customWidth="1"/>
    <col min="1013" max="1259" width="9.140625" style="70"/>
    <col min="1260" max="1260" width="5.28515625" style="70" customWidth="1"/>
    <col min="1261" max="1261" width="34.7109375" style="70" customWidth="1"/>
    <col min="1262" max="1262" width="8.42578125" style="70" customWidth="1"/>
    <col min="1263" max="1263" width="8.5703125" style="70" customWidth="1"/>
    <col min="1264" max="1264" width="11.7109375" style="70" customWidth="1"/>
    <col min="1265" max="1265" width="14.140625" style="70" customWidth="1"/>
    <col min="1266" max="1266" width="12.7109375" style="70" customWidth="1"/>
    <col min="1267" max="1267" width="12.28515625" style="70" bestFit="1" customWidth="1"/>
    <col min="1268" max="1268" width="22.7109375" style="70" customWidth="1"/>
    <col min="1269" max="1515" width="9.140625" style="70"/>
    <col min="1516" max="1516" width="5.28515625" style="70" customWidth="1"/>
    <col min="1517" max="1517" width="34.7109375" style="70" customWidth="1"/>
    <col min="1518" max="1518" width="8.42578125" style="70" customWidth="1"/>
    <col min="1519" max="1519" width="8.5703125" style="70" customWidth="1"/>
    <col min="1520" max="1520" width="11.7109375" style="70" customWidth="1"/>
    <col min="1521" max="1521" width="14.140625" style="70" customWidth="1"/>
    <col min="1522" max="1522" width="12.7109375" style="70" customWidth="1"/>
    <col min="1523" max="1523" width="12.28515625" style="70" bestFit="1" customWidth="1"/>
    <col min="1524" max="1524" width="22.7109375" style="70" customWidth="1"/>
    <col min="1525" max="1771" width="9.140625" style="70"/>
    <col min="1772" max="1772" width="5.28515625" style="70" customWidth="1"/>
    <col min="1773" max="1773" width="34.7109375" style="70" customWidth="1"/>
    <col min="1774" max="1774" width="8.42578125" style="70" customWidth="1"/>
    <col min="1775" max="1775" width="8.5703125" style="70" customWidth="1"/>
    <col min="1776" max="1776" width="11.7109375" style="70" customWidth="1"/>
    <col min="1777" max="1777" width="14.140625" style="70" customWidth="1"/>
    <col min="1778" max="1778" width="12.7109375" style="70" customWidth="1"/>
    <col min="1779" max="1779" width="12.28515625" style="70" bestFit="1" customWidth="1"/>
    <col min="1780" max="1780" width="22.7109375" style="70" customWidth="1"/>
    <col min="1781" max="2027" width="9.140625" style="70"/>
    <col min="2028" max="2028" width="5.28515625" style="70" customWidth="1"/>
    <col min="2029" max="2029" width="34.7109375" style="70" customWidth="1"/>
    <col min="2030" max="2030" width="8.42578125" style="70" customWidth="1"/>
    <col min="2031" max="2031" width="8.5703125" style="70" customWidth="1"/>
    <col min="2032" max="2032" width="11.7109375" style="70" customWidth="1"/>
    <col min="2033" max="2033" width="14.140625" style="70" customWidth="1"/>
    <col min="2034" max="2034" width="12.7109375" style="70" customWidth="1"/>
    <col min="2035" max="2035" width="12.28515625" style="70" bestFit="1" customWidth="1"/>
    <col min="2036" max="2036" width="22.7109375" style="70" customWidth="1"/>
    <col min="2037" max="2283" width="9.140625" style="70"/>
    <col min="2284" max="2284" width="5.28515625" style="70" customWidth="1"/>
    <col min="2285" max="2285" width="34.7109375" style="70" customWidth="1"/>
    <col min="2286" max="2286" width="8.42578125" style="70" customWidth="1"/>
    <col min="2287" max="2287" width="8.5703125" style="70" customWidth="1"/>
    <col min="2288" max="2288" width="11.7109375" style="70" customWidth="1"/>
    <col min="2289" max="2289" width="14.140625" style="70" customWidth="1"/>
    <col min="2290" max="2290" width="12.7109375" style="70" customWidth="1"/>
    <col min="2291" max="2291" width="12.28515625" style="70" bestFit="1" customWidth="1"/>
    <col min="2292" max="2292" width="22.7109375" style="70" customWidth="1"/>
    <col min="2293" max="2539" width="9.140625" style="70"/>
    <col min="2540" max="2540" width="5.28515625" style="70" customWidth="1"/>
    <col min="2541" max="2541" width="34.7109375" style="70" customWidth="1"/>
    <col min="2542" max="2542" width="8.42578125" style="70" customWidth="1"/>
    <col min="2543" max="2543" width="8.5703125" style="70" customWidth="1"/>
    <col min="2544" max="2544" width="11.7109375" style="70" customWidth="1"/>
    <col min="2545" max="2545" width="14.140625" style="70" customWidth="1"/>
    <col min="2546" max="2546" width="12.7109375" style="70" customWidth="1"/>
    <col min="2547" max="2547" width="12.28515625" style="70" bestFit="1" customWidth="1"/>
    <col min="2548" max="2548" width="22.7109375" style="70" customWidth="1"/>
    <col min="2549" max="2795" width="9.140625" style="70"/>
    <col min="2796" max="2796" width="5.28515625" style="70" customWidth="1"/>
    <col min="2797" max="2797" width="34.7109375" style="70" customWidth="1"/>
    <col min="2798" max="2798" width="8.42578125" style="70" customWidth="1"/>
    <col min="2799" max="2799" width="8.5703125" style="70" customWidth="1"/>
    <col min="2800" max="2800" width="11.7109375" style="70" customWidth="1"/>
    <col min="2801" max="2801" width="14.140625" style="70" customWidth="1"/>
    <col min="2802" max="2802" width="12.7109375" style="70" customWidth="1"/>
    <col min="2803" max="2803" width="12.28515625" style="70" bestFit="1" customWidth="1"/>
    <col min="2804" max="2804" width="22.7109375" style="70" customWidth="1"/>
    <col min="2805" max="3051" width="9.140625" style="70"/>
    <col min="3052" max="3052" width="5.28515625" style="70" customWidth="1"/>
    <col min="3053" max="3053" width="34.7109375" style="70" customWidth="1"/>
    <col min="3054" max="3054" width="8.42578125" style="70" customWidth="1"/>
    <col min="3055" max="3055" width="8.5703125" style="70" customWidth="1"/>
    <col min="3056" max="3056" width="11.7109375" style="70" customWidth="1"/>
    <col min="3057" max="3057" width="14.140625" style="70" customWidth="1"/>
    <col min="3058" max="3058" width="12.7109375" style="70" customWidth="1"/>
    <col min="3059" max="3059" width="12.28515625" style="70" bestFit="1" customWidth="1"/>
    <col min="3060" max="3060" width="22.7109375" style="70" customWidth="1"/>
    <col min="3061" max="3307" width="9.140625" style="70"/>
    <col min="3308" max="3308" width="5.28515625" style="70" customWidth="1"/>
    <col min="3309" max="3309" width="34.7109375" style="70" customWidth="1"/>
    <col min="3310" max="3310" width="8.42578125" style="70" customWidth="1"/>
    <col min="3311" max="3311" width="8.5703125" style="70" customWidth="1"/>
    <col min="3312" max="3312" width="11.7109375" style="70" customWidth="1"/>
    <col min="3313" max="3313" width="14.140625" style="70" customWidth="1"/>
    <col min="3314" max="3314" width="12.7109375" style="70" customWidth="1"/>
    <col min="3315" max="3315" width="12.28515625" style="70" bestFit="1" customWidth="1"/>
    <col min="3316" max="3316" width="22.7109375" style="70" customWidth="1"/>
    <col min="3317" max="3563" width="9.140625" style="70"/>
    <col min="3564" max="3564" width="5.28515625" style="70" customWidth="1"/>
    <col min="3565" max="3565" width="34.7109375" style="70" customWidth="1"/>
    <col min="3566" max="3566" width="8.42578125" style="70" customWidth="1"/>
    <col min="3567" max="3567" width="8.5703125" style="70" customWidth="1"/>
    <col min="3568" max="3568" width="11.7109375" style="70" customWidth="1"/>
    <col min="3569" max="3569" width="14.140625" style="70" customWidth="1"/>
    <col min="3570" max="3570" width="12.7109375" style="70" customWidth="1"/>
    <col min="3571" max="3571" width="12.28515625" style="70" bestFit="1" customWidth="1"/>
    <col min="3572" max="3572" width="22.7109375" style="70" customWidth="1"/>
    <col min="3573" max="3819" width="9.140625" style="70"/>
    <col min="3820" max="3820" width="5.28515625" style="70" customWidth="1"/>
    <col min="3821" max="3821" width="34.7109375" style="70" customWidth="1"/>
    <col min="3822" max="3822" width="8.42578125" style="70" customWidth="1"/>
    <col min="3823" max="3823" width="8.5703125" style="70" customWidth="1"/>
    <col min="3824" max="3824" width="11.7109375" style="70" customWidth="1"/>
    <col min="3825" max="3825" width="14.140625" style="70" customWidth="1"/>
    <col min="3826" max="3826" width="12.7109375" style="70" customWidth="1"/>
    <col min="3827" max="3827" width="12.28515625" style="70" bestFit="1" customWidth="1"/>
    <col min="3828" max="3828" width="22.7109375" style="70" customWidth="1"/>
    <col min="3829" max="4075" width="9.140625" style="70"/>
    <col min="4076" max="4076" width="5.28515625" style="70" customWidth="1"/>
    <col min="4077" max="4077" width="34.7109375" style="70" customWidth="1"/>
    <col min="4078" max="4078" width="8.42578125" style="70" customWidth="1"/>
    <col min="4079" max="4079" width="8.5703125" style="70" customWidth="1"/>
    <col min="4080" max="4080" width="11.7109375" style="70" customWidth="1"/>
    <col min="4081" max="4081" width="14.140625" style="70" customWidth="1"/>
    <col min="4082" max="4082" width="12.7109375" style="70" customWidth="1"/>
    <col min="4083" max="4083" width="12.28515625" style="70" bestFit="1" customWidth="1"/>
    <col min="4084" max="4084" width="22.7109375" style="70" customWidth="1"/>
    <col min="4085" max="4331" width="9.140625" style="70"/>
    <col min="4332" max="4332" width="5.28515625" style="70" customWidth="1"/>
    <col min="4333" max="4333" width="34.7109375" style="70" customWidth="1"/>
    <col min="4334" max="4334" width="8.42578125" style="70" customWidth="1"/>
    <col min="4335" max="4335" width="8.5703125" style="70" customWidth="1"/>
    <col min="4336" max="4336" width="11.7109375" style="70" customWidth="1"/>
    <col min="4337" max="4337" width="14.140625" style="70" customWidth="1"/>
    <col min="4338" max="4338" width="12.7109375" style="70" customWidth="1"/>
    <col min="4339" max="4339" width="12.28515625" style="70" bestFit="1" customWidth="1"/>
    <col min="4340" max="4340" width="22.7109375" style="70" customWidth="1"/>
    <col min="4341" max="4587" width="9.140625" style="70"/>
    <col min="4588" max="4588" width="5.28515625" style="70" customWidth="1"/>
    <col min="4589" max="4589" width="34.7109375" style="70" customWidth="1"/>
    <col min="4590" max="4590" width="8.42578125" style="70" customWidth="1"/>
    <col min="4591" max="4591" width="8.5703125" style="70" customWidth="1"/>
    <col min="4592" max="4592" width="11.7109375" style="70" customWidth="1"/>
    <col min="4593" max="4593" width="14.140625" style="70" customWidth="1"/>
    <col min="4594" max="4594" width="12.7109375" style="70" customWidth="1"/>
    <col min="4595" max="4595" width="12.28515625" style="70" bestFit="1" customWidth="1"/>
    <col min="4596" max="4596" width="22.7109375" style="70" customWidth="1"/>
    <col min="4597" max="4843" width="9.140625" style="70"/>
    <col min="4844" max="4844" width="5.28515625" style="70" customWidth="1"/>
    <col min="4845" max="4845" width="34.7109375" style="70" customWidth="1"/>
    <col min="4846" max="4846" width="8.42578125" style="70" customWidth="1"/>
    <col min="4847" max="4847" width="8.5703125" style="70" customWidth="1"/>
    <col min="4848" max="4848" width="11.7109375" style="70" customWidth="1"/>
    <col min="4849" max="4849" width="14.140625" style="70" customWidth="1"/>
    <col min="4850" max="4850" width="12.7109375" style="70" customWidth="1"/>
    <col min="4851" max="4851" width="12.28515625" style="70" bestFit="1" customWidth="1"/>
    <col min="4852" max="4852" width="22.7109375" style="70" customWidth="1"/>
    <col min="4853" max="5099" width="9.140625" style="70"/>
    <col min="5100" max="5100" width="5.28515625" style="70" customWidth="1"/>
    <col min="5101" max="5101" width="34.7109375" style="70" customWidth="1"/>
    <col min="5102" max="5102" width="8.42578125" style="70" customWidth="1"/>
    <col min="5103" max="5103" width="8.5703125" style="70" customWidth="1"/>
    <col min="5104" max="5104" width="11.7109375" style="70" customWidth="1"/>
    <col min="5105" max="5105" width="14.140625" style="70" customWidth="1"/>
    <col min="5106" max="5106" width="12.7109375" style="70" customWidth="1"/>
    <col min="5107" max="5107" width="12.28515625" style="70" bestFit="1" customWidth="1"/>
    <col min="5108" max="5108" width="22.7109375" style="70" customWidth="1"/>
    <col min="5109" max="5355" width="9.140625" style="70"/>
    <col min="5356" max="5356" width="5.28515625" style="70" customWidth="1"/>
    <col min="5357" max="5357" width="34.7109375" style="70" customWidth="1"/>
    <col min="5358" max="5358" width="8.42578125" style="70" customWidth="1"/>
    <col min="5359" max="5359" width="8.5703125" style="70" customWidth="1"/>
    <col min="5360" max="5360" width="11.7109375" style="70" customWidth="1"/>
    <col min="5361" max="5361" width="14.140625" style="70" customWidth="1"/>
    <col min="5362" max="5362" width="12.7109375" style="70" customWidth="1"/>
    <col min="5363" max="5363" width="12.28515625" style="70" bestFit="1" customWidth="1"/>
    <col min="5364" max="5364" width="22.7109375" style="70" customWidth="1"/>
    <col min="5365" max="5611" width="9.140625" style="70"/>
    <col min="5612" max="5612" width="5.28515625" style="70" customWidth="1"/>
    <col min="5613" max="5613" width="34.7109375" style="70" customWidth="1"/>
    <col min="5614" max="5614" width="8.42578125" style="70" customWidth="1"/>
    <col min="5615" max="5615" width="8.5703125" style="70" customWidth="1"/>
    <col min="5616" max="5616" width="11.7109375" style="70" customWidth="1"/>
    <col min="5617" max="5617" width="14.140625" style="70" customWidth="1"/>
    <col min="5618" max="5618" width="12.7109375" style="70" customWidth="1"/>
    <col min="5619" max="5619" width="12.28515625" style="70" bestFit="1" customWidth="1"/>
    <col min="5620" max="5620" width="22.7109375" style="70" customWidth="1"/>
    <col min="5621" max="5867" width="9.140625" style="70"/>
    <col min="5868" max="5868" width="5.28515625" style="70" customWidth="1"/>
    <col min="5869" max="5869" width="34.7109375" style="70" customWidth="1"/>
    <col min="5870" max="5870" width="8.42578125" style="70" customWidth="1"/>
    <col min="5871" max="5871" width="8.5703125" style="70" customWidth="1"/>
    <col min="5872" max="5872" width="11.7109375" style="70" customWidth="1"/>
    <col min="5873" max="5873" width="14.140625" style="70" customWidth="1"/>
    <col min="5874" max="5874" width="12.7109375" style="70" customWidth="1"/>
    <col min="5875" max="5875" width="12.28515625" style="70" bestFit="1" customWidth="1"/>
    <col min="5876" max="5876" width="22.7109375" style="70" customWidth="1"/>
    <col min="5877" max="6123" width="9.140625" style="70"/>
    <col min="6124" max="6124" width="5.28515625" style="70" customWidth="1"/>
    <col min="6125" max="6125" width="34.7109375" style="70" customWidth="1"/>
    <col min="6126" max="6126" width="8.42578125" style="70" customWidth="1"/>
    <col min="6127" max="6127" width="8.5703125" style="70" customWidth="1"/>
    <col min="6128" max="6128" width="11.7109375" style="70" customWidth="1"/>
    <col min="6129" max="6129" width="14.140625" style="70" customWidth="1"/>
    <col min="6130" max="6130" width="12.7109375" style="70" customWidth="1"/>
    <col min="6131" max="6131" width="12.28515625" style="70" bestFit="1" customWidth="1"/>
    <col min="6132" max="6132" width="22.7109375" style="70" customWidth="1"/>
    <col min="6133" max="6379" width="9.140625" style="70"/>
    <col min="6380" max="6380" width="5.28515625" style="70" customWidth="1"/>
    <col min="6381" max="6381" width="34.7109375" style="70" customWidth="1"/>
    <col min="6382" max="6382" width="8.42578125" style="70" customWidth="1"/>
    <col min="6383" max="6383" width="8.5703125" style="70" customWidth="1"/>
    <col min="6384" max="6384" width="11.7109375" style="70" customWidth="1"/>
    <col min="6385" max="6385" width="14.140625" style="70" customWidth="1"/>
    <col min="6386" max="6386" width="12.7109375" style="70" customWidth="1"/>
    <col min="6387" max="6387" width="12.28515625" style="70" bestFit="1" customWidth="1"/>
    <col min="6388" max="6388" width="22.7109375" style="70" customWidth="1"/>
    <col min="6389" max="6635" width="9.140625" style="70"/>
    <col min="6636" max="6636" width="5.28515625" style="70" customWidth="1"/>
    <col min="6637" max="6637" width="34.7109375" style="70" customWidth="1"/>
    <col min="6638" max="6638" width="8.42578125" style="70" customWidth="1"/>
    <col min="6639" max="6639" width="8.5703125" style="70" customWidth="1"/>
    <col min="6640" max="6640" width="11.7109375" style="70" customWidth="1"/>
    <col min="6641" max="6641" width="14.140625" style="70" customWidth="1"/>
    <col min="6642" max="6642" width="12.7109375" style="70" customWidth="1"/>
    <col min="6643" max="6643" width="12.28515625" style="70" bestFit="1" customWidth="1"/>
    <col min="6644" max="6644" width="22.7109375" style="70" customWidth="1"/>
    <col min="6645" max="6891" width="9.140625" style="70"/>
    <col min="6892" max="6892" width="5.28515625" style="70" customWidth="1"/>
    <col min="6893" max="6893" width="34.7109375" style="70" customWidth="1"/>
    <col min="6894" max="6894" width="8.42578125" style="70" customWidth="1"/>
    <col min="6895" max="6895" width="8.5703125" style="70" customWidth="1"/>
    <col min="6896" max="6896" width="11.7109375" style="70" customWidth="1"/>
    <col min="6897" max="6897" width="14.140625" style="70" customWidth="1"/>
    <col min="6898" max="6898" width="12.7109375" style="70" customWidth="1"/>
    <col min="6899" max="6899" width="12.28515625" style="70" bestFit="1" customWidth="1"/>
    <col min="6900" max="6900" width="22.7109375" style="70" customWidth="1"/>
    <col min="6901" max="7147" width="9.140625" style="70"/>
    <col min="7148" max="7148" width="5.28515625" style="70" customWidth="1"/>
    <col min="7149" max="7149" width="34.7109375" style="70" customWidth="1"/>
    <col min="7150" max="7150" width="8.42578125" style="70" customWidth="1"/>
    <col min="7151" max="7151" width="8.5703125" style="70" customWidth="1"/>
    <col min="7152" max="7152" width="11.7109375" style="70" customWidth="1"/>
    <col min="7153" max="7153" width="14.140625" style="70" customWidth="1"/>
    <col min="7154" max="7154" width="12.7109375" style="70" customWidth="1"/>
    <col min="7155" max="7155" width="12.28515625" style="70" bestFit="1" customWidth="1"/>
    <col min="7156" max="7156" width="22.7109375" style="70" customWidth="1"/>
    <col min="7157" max="7403" width="9.140625" style="70"/>
    <col min="7404" max="7404" width="5.28515625" style="70" customWidth="1"/>
    <col min="7405" max="7405" width="34.7109375" style="70" customWidth="1"/>
    <col min="7406" max="7406" width="8.42578125" style="70" customWidth="1"/>
    <col min="7407" max="7407" width="8.5703125" style="70" customWidth="1"/>
    <col min="7408" max="7408" width="11.7109375" style="70" customWidth="1"/>
    <col min="7409" max="7409" width="14.140625" style="70" customWidth="1"/>
    <col min="7410" max="7410" width="12.7109375" style="70" customWidth="1"/>
    <col min="7411" max="7411" width="12.28515625" style="70" bestFit="1" customWidth="1"/>
    <col min="7412" max="7412" width="22.7109375" style="70" customWidth="1"/>
    <col min="7413" max="7659" width="9.140625" style="70"/>
    <col min="7660" max="7660" width="5.28515625" style="70" customWidth="1"/>
    <col min="7661" max="7661" width="34.7109375" style="70" customWidth="1"/>
    <col min="7662" max="7662" width="8.42578125" style="70" customWidth="1"/>
    <col min="7663" max="7663" width="8.5703125" style="70" customWidth="1"/>
    <col min="7664" max="7664" width="11.7109375" style="70" customWidth="1"/>
    <col min="7665" max="7665" width="14.140625" style="70" customWidth="1"/>
    <col min="7666" max="7666" width="12.7109375" style="70" customWidth="1"/>
    <col min="7667" max="7667" width="12.28515625" style="70" bestFit="1" customWidth="1"/>
    <col min="7668" max="7668" width="22.7109375" style="70" customWidth="1"/>
    <col min="7669" max="7915" width="9.140625" style="70"/>
    <col min="7916" max="7916" width="5.28515625" style="70" customWidth="1"/>
    <col min="7917" max="7917" width="34.7109375" style="70" customWidth="1"/>
    <col min="7918" max="7918" width="8.42578125" style="70" customWidth="1"/>
    <col min="7919" max="7919" width="8.5703125" style="70" customWidth="1"/>
    <col min="7920" max="7920" width="11.7109375" style="70" customWidth="1"/>
    <col min="7921" max="7921" width="14.140625" style="70" customWidth="1"/>
    <col min="7922" max="7922" width="12.7109375" style="70" customWidth="1"/>
    <col min="7923" max="7923" width="12.28515625" style="70" bestFit="1" customWidth="1"/>
    <col min="7924" max="7924" width="22.7109375" style="70" customWidth="1"/>
    <col min="7925" max="8171" width="9.140625" style="70"/>
    <col min="8172" max="8172" width="5.28515625" style="70" customWidth="1"/>
    <col min="8173" max="8173" width="34.7109375" style="70" customWidth="1"/>
    <col min="8174" max="8174" width="8.42578125" style="70" customWidth="1"/>
    <col min="8175" max="8175" width="8.5703125" style="70" customWidth="1"/>
    <col min="8176" max="8176" width="11.7109375" style="70" customWidth="1"/>
    <col min="8177" max="8177" width="14.140625" style="70" customWidth="1"/>
    <col min="8178" max="8178" width="12.7109375" style="70" customWidth="1"/>
    <col min="8179" max="8179" width="12.28515625" style="70" bestFit="1" customWidth="1"/>
    <col min="8180" max="8180" width="22.7109375" style="70" customWidth="1"/>
    <col min="8181" max="8427" width="9.140625" style="70"/>
    <col min="8428" max="8428" width="5.28515625" style="70" customWidth="1"/>
    <col min="8429" max="8429" width="34.7109375" style="70" customWidth="1"/>
    <col min="8430" max="8430" width="8.42578125" style="70" customWidth="1"/>
    <col min="8431" max="8431" width="8.5703125" style="70" customWidth="1"/>
    <col min="8432" max="8432" width="11.7109375" style="70" customWidth="1"/>
    <col min="8433" max="8433" width="14.140625" style="70" customWidth="1"/>
    <col min="8434" max="8434" width="12.7109375" style="70" customWidth="1"/>
    <col min="8435" max="8435" width="12.28515625" style="70" bestFit="1" customWidth="1"/>
    <col min="8436" max="8436" width="22.7109375" style="70" customWidth="1"/>
    <col min="8437" max="8683" width="9.140625" style="70"/>
    <col min="8684" max="8684" width="5.28515625" style="70" customWidth="1"/>
    <col min="8685" max="8685" width="34.7109375" style="70" customWidth="1"/>
    <col min="8686" max="8686" width="8.42578125" style="70" customWidth="1"/>
    <col min="8687" max="8687" width="8.5703125" style="70" customWidth="1"/>
    <col min="8688" max="8688" width="11.7109375" style="70" customWidth="1"/>
    <col min="8689" max="8689" width="14.140625" style="70" customWidth="1"/>
    <col min="8690" max="8690" width="12.7109375" style="70" customWidth="1"/>
    <col min="8691" max="8691" width="12.28515625" style="70" bestFit="1" customWidth="1"/>
    <col min="8692" max="8692" width="22.7109375" style="70" customWidth="1"/>
    <col min="8693" max="8939" width="9.140625" style="70"/>
    <col min="8940" max="8940" width="5.28515625" style="70" customWidth="1"/>
    <col min="8941" max="8941" width="34.7109375" style="70" customWidth="1"/>
    <col min="8942" max="8942" width="8.42578125" style="70" customWidth="1"/>
    <col min="8943" max="8943" width="8.5703125" style="70" customWidth="1"/>
    <col min="8944" max="8944" width="11.7109375" style="70" customWidth="1"/>
    <col min="8945" max="8945" width="14.140625" style="70" customWidth="1"/>
    <col min="8946" max="8946" width="12.7109375" style="70" customWidth="1"/>
    <col min="8947" max="8947" width="12.28515625" style="70" bestFit="1" customWidth="1"/>
    <col min="8948" max="8948" width="22.7109375" style="70" customWidth="1"/>
    <col min="8949" max="9195" width="9.140625" style="70"/>
    <col min="9196" max="9196" width="5.28515625" style="70" customWidth="1"/>
    <col min="9197" max="9197" width="34.7109375" style="70" customWidth="1"/>
    <col min="9198" max="9198" width="8.42578125" style="70" customWidth="1"/>
    <col min="9199" max="9199" width="8.5703125" style="70" customWidth="1"/>
    <col min="9200" max="9200" width="11.7109375" style="70" customWidth="1"/>
    <col min="9201" max="9201" width="14.140625" style="70" customWidth="1"/>
    <col min="9202" max="9202" width="12.7109375" style="70" customWidth="1"/>
    <col min="9203" max="9203" width="12.28515625" style="70" bestFit="1" customWidth="1"/>
    <col min="9204" max="9204" width="22.7109375" style="70" customWidth="1"/>
    <col min="9205" max="9451" width="9.140625" style="70"/>
    <col min="9452" max="9452" width="5.28515625" style="70" customWidth="1"/>
    <col min="9453" max="9453" width="34.7109375" style="70" customWidth="1"/>
    <col min="9454" max="9454" width="8.42578125" style="70" customWidth="1"/>
    <col min="9455" max="9455" width="8.5703125" style="70" customWidth="1"/>
    <col min="9456" max="9456" width="11.7109375" style="70" customWidth="1"/>
    <col min="9457" max="9457" width="14.140625" style="70" customWidth="1"/>
    <col min="9458" max="9458" width="12.7109375" style="70" customWidth="1"/>
    <col min="9459" max="9459" width="12.28515625" style="70" bestFit="1" customWidth="1"/>
    <col min="9460" max="9460" width="22.7109375" style="70" customWidth="1"/>
    <col min="9461" max="9707" width="9.140625" style="70"/>
    <col min="9708" max="9708" width="5.28515625" style="70" customWidth="1"/>
    <col min="9709" max="9709" width="34.7109375" style="70" customWidth="1"/>
    <col min="9710" max="9710" width="8.42578125" style="70" customWidth="1"/>
    <col min="9711" max="9711" width="8.5703125" style="70" customWidth="1"/>
    <col min="9712" max="9712" width="11.7109375" style="70" customWidth="1"/>
    <col min="9713" max="9713" width="14.140625" style="70" customWidth="1"/>
    <col min="9714" max="9714" width="12.7109375" style="70" customWidth="1"/>
    <col min="9715" max="9715" width="12.28515625" style="70" bestFit="1" customWidth="1"/>
    <col min="9716" max="9716" width="22.7109375" style="70" customWidth="1"/>
    <col min="9717" max="9963" width="9.140625" style="70"/>
    <col min="9964" max="9964" width="5.28515625" style="70" customWidth="1"/>
    <col min="9965" max="9965" width="34.7109375" style="70" customWidth="1"/>
    <col min="9966" max="9966" width="8.42578125" style="70" customWidth="1"/>
    <col min="9967" max="9967" width="8.5703125" style="70" customWidth="1"/>
    <col min="9968" max="9968" width="11.7109375" style="70" customWidth="1"/>
    <col min="9969" max="9969" width="14.140625" style="70" customWidth="1"/>
    <col min="9970" max="9970" width="12.7109375" style="70" customWidth="1"/>
    <col min="9971" max="9971" width="12.28515625" style="70" bestFit="1" customWidth="1"/>
    <col min="9972" max="9972" width="22.7109375" style="70" customWidth="1"/>
    <col min="9973" max="10219" width="9.140625" style="70"/>
    <col min="10220" max="10220" width="5.28515625" style="70" customWidth="1"/>
    <col min="10221" max="10221" width="34.7109375" style="70" customWidth="1"/>
    <col min="10222" max="10222" width="8.42578125" style="70" customWidth="1"/>
    <col min="10223" max="10223" width="8.5703125" style="70" customWidth="1"/>
    <col min="10224" max="10224" width="11.7109375" style="70" customWidth="1"/>
    <col min="10225" max="10225" width="14.140625" style="70" customWidth="1"/>
    <col min="10226" max="10226" width="12.7109375" style="70" customWidth="1"/>
    <col min="10227" max="10227" width="12.28515625" style="70" bestFit="1" customWidth="1"/>
    <col min="10228" max="10228" width="22.7109375" style="70" customWidth="1"/>
    <col min="10229" max="10475" width="9.140625" style="70"/>
    <col min="10476" max="10476" width="5.28515625" style="70" customWidth="1"/>
    <col min="10477" max="10477" width="34.7109375" style="70" customWidth="1"/>
    <col min="10478" max="10478" width="8.42578125" style="70" customWidth="1"/>
    <col min="10479" max="10479" width="8.5703125" style="70" customWidth="1"/>
    <col min="10480" max="10480" width="11.7109375" style="70" customWidth="1"/>
    <col min="10481" max="10481" width="14.140625" style="70" customWidth="1"/>
    <col min="10482" max="10482" width="12.7109375" style="70" customWidth="1"/>
    <col min="10483" max="10483" width="12.28515625" style="70" bestFit="1" customWidth="1"/>
    <col min="10484" max="10484" width="22.7109375" style="70" customWidth="1"/>
    <col min="10485" max="10731" width="9.140625" style="70"/>
    <col min="10732" max="10732" width="5.28515625" style="70" customWidth="1"/>
    <col min="10733" max="10733" width="34.7109375" style="70" customWidth="1"/>
    <col min="10734" max="10734" width="8.42578125" style="70" customWidth="1"/>
    <col min="10735" max="10735" width="8.5703125" style="70" customWidth="1"/>
    <col min="10736" max="10736" width="11.7109375" style="70" customWidth="1"/>
    <col min="10737" max="10737" width="14.140625" style="70" customWidth="1"/>
    <col min="10738" max="10738" width="12.7109375" style="70" customWidth="1"/>
    <col min="10739" max="10739" width="12.28515625" style="70" bestFit="1" customWidth="1"/>
    <col min="10740" max="10740" width="22.7109375" style="70" customWidth="1"/>
    <col min="10741" max="10987" width="9.140625" style="70"/>
    <col min="10988" max="10988" width="5.28515625" style="70" customWidth="1"/>
    <col min="10989" max="10989" width="34.7109375" style="70" customWidth="1"/>
    <col min="10990" max="10990" width="8.42578125" style="70" customWidth="1"/>
    <col min="10991" max="10991" width="8.5703125" style="70" customWidth="1"/>
    <col min="10992" max="10992" width="11.7109375" style="70" customWidth="1"/>
    <col min="10993" max="10993" width="14.140625" style="70" customWidth="1"/>
    <col min="10994" max="10994" width="12.7109375" style="70" customWidth="1"/>
    <col min="10995" max="10995" width="12.28515625" style="70" bestFit="1" customWidth="1"/>
    <col min="10996" max="10996" width="22.7109375" style="70" customWidth="1"/>
    <col min="10997" max="11243" width="9.140625" style="70"/>
    <col min="11244" max="11244" width="5.28515625" style="70" customWidth="1"/>
    <col min="11245" max="11245" width="34.7109375" style="70" customWidth="1"/>
    <col min="11246" max="11246" width="8.42578125" style="70" customWidth="1"/>
    <col min="11247" max="11247" width="8.5703125" style="70" customWidth="1"/>
    <col min="11248" max="11248" width="11.7109375" style="70" customWidth="1"/>
    <col min="11249" max="11249" width="14.140625" style="70" customWidth="1"/>
    <col min="11250" max="11250" width="12.7109375" style="70" customWidth="1"/>
    <col min="11251" max="11251" width="12.28515625" style="70" bestFit="1" customWidth="1"/>
    <col min="11252" max="11252" width="22.7109375" style="70" customWidth="1"/>
    <col min="11253" max="11499" width="9.140625" style="70"/>
    <col min="11500" max="11500" width="5.28515625" style="70" customWidth="1"/>
    <col min="11501" max="11501" width="34.7109375" style="70" customWidth="1"/>
    <col min="11502" max="11502" width="8.42578125" style="70" customWidth="1"/>
    <col min="11503" max="11503" width="8.5703125" style="70" customWidth="1"/>
    <col min="11504" max="11504" width="11.7109375" style="70" customWidth="1"/>
    <col min="11505" max="11505" width="14.140625" style="70" customWidth="1"/>
    <col min="11506" max="11506" width="12.7109375" style="70" customWidth="1"/>
    <col min="11507" max="11507" width="12.28515625" style="70" bestFit="1" customWidth="1"/>
    <col min="11508" max="11508" width="22.7109375" style="70" customWidth="1"/>
    <col min="11509" max="11755" width="9.140625" style="70"/>
    <col min="11756" max="11756" width="5.28515625" style="70" customWidth="1"/>
    <col min="11757" max="11757" width="34.7109375" style="70" customWidth="1"/>
    <col min="11758" max="11758" width="8.42578125" style="70" customWidth="1"/>
    <col min="11759" max="11759" width="8.5703125" style="70" customWidth="1"/>
    <col min="11760" max="11760" width="11.7109375" style="70" customWidth="1"/>
    <col min="11761" max="11761" width="14.140625" style="70" customWidth="1"/>
    <col min="11762" max="11762" width="12.7109375" style="70" customWidth="1"/>
    <col min="11763" max="11763" width="12.28515625" style="70" bestFit="1" customWidth="1"/>
    <col min="11764" max="11764" width="22.7109375" style="70" customWidth="1"/>
    <col min="11765" max="12011" width="9.140625" style="70"/>
    <col min="12012" max="12012" width="5.28515625" style="70" customWidth="1"/>
    <col min="12013" max="12013" width="34.7109375" style="70" customWidth="1"/>
    <col min="12014" max="12014" width="8.42578125" style="70" customWidth="1"/>
    <col min="12015" max="12015" width="8.5703125" style="70" customWidth="1"/>
    <col min="12016" max="12016" width="11.7109375" style="70" customWidth="1"/>
    <col min="12017" max="12017" width="14.140625" style="70" customWidth="1"/>
    <col min="12018" max="12018" width="12.7109375" style="70" customWidth="1"/>
    <col min="12019" max="12019" width="12.28515625" style="70" bestFit="1" customWidth="1"/>
    <col min="12020" max="12020" width="22.7109375" style="70" customWidth="1"/>
    <col min="12021" max="12267" width="9.140625" style="70"/>
    <col min="12268" max="12268" width="5.28515625" style="70" customWidth="1"/>
    <col min="12269" max="12269" width="34.7109375" style="70" customWidth="1"/>
    <col min="12270" max="12270" width="8.42578125" style="70" customWidth="1"/>
    <col min="12271" max="12271" width="8.5703125" style="70" customWidth="1"/>
    <col min="12272" max="12272" width="11.7109375" style="70" customWidth="1"/>
    <col min="12273" max="12273" width="14.140625" style="70" customWidth="1"/>
    <col min="12274" max="12274" width="12.7109375" style="70" customWidth="1"/>
    <col min="12275" max="12275" width="12.28515625" style="70" bestFit="1" customWidth="1"/>
    <col min="12276" max="12276" width="22.7109375" style="70" customWidth="1"/>
    <col min="12277" max="12523" width="9.140625" style="70"/>
    <col min="12524" max="12524" width="5.28515625" style="70" customWidth="1"/>
    <col min="12525" max="12525" width="34.7109375" style="70" customWidth="1"/>
    <col min="12526" max="12526" width="8.42578125" style="70" customWidth="1"/>
    <col min="12527" max="12527" width="8.5703125" style="70" customWidth="1"/>
    <col min="12528" max="12528" width="11.7109375" style="70" customWidth="1"/>
    <col min="12529" max="12529" width="14.140625" style="70" customWidth="1"/>
    <col min="12530" max="12530" width="12.7109375" style="70" customWidth="1"/>
    <col min="12531" max="12531" width="12.28515625" style="70" bestFit="1" customWidth="1"/>
    <col min="12532" max="12532" width="22.7109375" style="70" customWidth="1"/>
    <col min="12533" max="12779" width="9.140625" style="70"/>
    <col min="12780" max="12780" width="5.28515625" style="70" customWidth="1"/>
    <col min="12781" max="12781" width="34.7109375" style="70" customWidth="1"/>
    <col min="12782" max="12782" width="8.42578125" style="70" customWidth="1"/>
    <col min="12783" max="12783" width="8.5703125" style="70" customWidth="1"/>
    <col min="12784" max="12784" width="11.7109375" style="70" customWidth="1"/>
    <col min="12785" max="12785" width="14.140625" style="70" customWidth="1"/>
    <col min="12786" max="12786" width="12.7109375" style="70" customWidth="1"/>
    <col min="12787" max="12787" width="12.28515625" style="70" bestFit="1" customWidth="1"/>
    <col min="12788" max="12788" width="22.7109375" style="70" customWidth="1"/>
    <col min="12789" max="13035" width="9.140625" style="70"/>
    <col min="13036" max="13036" width="5.28515625" style="70" customWidth="1"/>
    <col min="13037" max="13037" width="34.7109375" style="70" customWidth="1"/>
    <col min="13038" max="13038" width="8.42578125" style="70" customWidth="1"/>
    <col min="13039" max="13039" width="8.5703125" style="70" customWidth="1"/>
    <col min="13040" max="13040" width="11.7109375" style="70" customWidth="1"/>
    <col min="13041" max="13041" width="14.140625" style="70" customWidth="1"/>
    <col min="13042" max="13042" width="12.7109375" style="70" customWidth="1"/>
    <col min="13043" max="13043" width="12.28515625" style="70" bestFit="1" customWidth="1"/>
    <col min="13044" max="13044" width="22.7109375" style="70" customWidth="1"/>
    <col min="13045" max="13291" width="9.140625" style="70"/>
    <col min="13292" max="13292" width="5.28515625" style="70" customWidth="1"/>
    <col min="13293" max="13293" width="34.7109375" style="70" customWidth="1"/>
    <col min="13294" max="13294" width="8.42578125" style="70" customWidth="1"/>
    <col min="13295" max="13295" width="8.5703125" style="70" customWidth="1"/>
    <col min="13296" max="13296" width="11.7109375" style="70" customWidth="1"/>
    <col min="13297" max="13297" width="14.140625" style="70" customWidth="1"/>
    <col min="13298" max="13298" width="12.7109375" style="70" customWidth="1"/>
    <col min="13299" max="13299" width="12.28515625" style="70" bestFit="1" customWidth="1"/>
    <col min="13300" max="13300" width="22.7109375" style="70" customWidth="1"/>
    <col min="13301" max="13547" width="9.140625" style="70"/>
    <col min="13548" max="13548" width="5.28515625" style="70" customWidth="1"/>
    <col min="13549" max="13549" width="34.7109375" style="70" customWidth="1"/>
    <col min="13550" max="13550" width="8.42578125" style="70" customWidth="1"/>
    <col min="13551" max="13551" width="8.5703125" style="70" customWidth="1"/>
    <col min="13552" max="13552" width="11.7109375" style="70" customWidth="1"/>
    <col min="13553" max="13553" width="14.140625" style="70" customWidth="1"/>
    <col min="13554" max="13554" width="12.7109375" style="70" customWidth="1"/>
    <col min="13555" max="13555" width="12.28515625" style="70" bestFit="1" customWidth="1"/>
    <col min="13556" max="13556" width="22.7109375" style="70" customWidth="1"/>
    <col min="13557" max="13803" width="9.140625" style="70"/>
    <col min="13804" max="13804" width="5.28515625" style="70" customWidth="1"/>
    <col min="13805" max="13805" width="34.7109375" style="70" customWidth="1"/>
    <col min="13806" max="13806" width="8.42578125" style="70" customWidth="1"/>
    <col min="13807" max="13807" width="8.5703125" style="70" customWidth="1"/>
    <col min="13808" max="13808" width="11.7109375" style="70" customWidth="1"/>
    <col min="13809" max="13809" width="14.140625" style="70" customWidth="1"/>
    <col min="13810" max="13810" width="12.7109375" style="70" customWidth="1"/>
    <col min="13811" max="13811" width="12.28515625" style="70" bestFit="1" customWidth="1"/>
    <col min="13812" max="13812" width="22.7109375" style="70" customWidth="1"/>
    <col min="13813" max="14059" width="9.140625" style="70"/>
    <col min="14060" max="14060" width="5.28515625" style="70" customWidth="1"/>
    <col min="14061" max="14061" width="34.7109375" style="70" customWidth="1"/>
    <col min="14062" max="14062" width="8.42578125" style="70" customWidth="1"/>
    <col min="14063" max="14063" width="8.5703125" style="70" customWidth="1"/>
    <col min="14064" max="14064" width="11.7109375" style="70" customWidth="1"/>
    <col min="14065" max="14065" width="14.140625" style="70" customWidth="1"/>
    <col min="14066" max="14066" width="12.7109375" style="70" customWidth="1"/>
    <col min="14067" max="14067" width="12.28515625" style="70" bestFit="1" customWidth="1"/>
    <col min="14068" max="14068" width="22.7109375" style="70" customWidth="1"/>
    <col min="14069" max="14315" width="9.140625" style="70"/>
    <col min="14316" max="14316" width="5.28515625" style="70" customWidth="1"/>
    <col min="14317" max="14317" width="34.7109375" style="70" customWidth="1"/>
    <col min="14318" max="14318" width="8.42578125" style="70" customWidth="1"/>
    <col min="14319" max="14319" width="8.5703125" style="70" customWidth="1"/>
    <col min="14320" max="14320" width="11.7109375" style="70" customWidth="1"/>
    <col min="14321" max="14321" width="14.140625" style="70" customWidth="1"/>
    <col min="14322" max="14322" width="12.7109375" style="70" customWidth="1"/>
    <col min="14323" max="14323" width="12.28515625" style="70" bestFit="1" customWidth="1"/>
    <col min="14324" max="14324" width="22.7109375" style="70" customWidth="1"/>
    <col min="14325" max="14571" width="9.140625" style="70"/>
    <col min="14572" max="14572" width="5.28515625" style="70" customWidth="1"/>
    <col min="14573" max="14573" width="34.7109375" style="70" customWidth="1"/>
    <col min="14574" max="14574" width="8.42578125" style="70" customWidth="1"/>
    <col min="14575" max="14575" width="8.5703125" style="70" customWidth="1"/>
    <col min="14576" max="14576" width="11.7109375" style="70" customWidth="1"/>
    <col min="14577" max="14577" width="14.140625" style="70" customWidth="1"/>
    <col min="14578" max="14578" width="12.7109375" style="70" customWidth="1"/>
    <col min="14579" max="14579" width="12.28515625" style="70" bestFit="1" customWidth="1"/>
    <col min="14580" max="14580" width="22.7109375" style="70" customWidth="1"/>
    <col min="14581" max="14827" width="9.140625" style="70"/>
    <col min="14828" max="14828" width="5.28515625" style="70" customWidth="1"/>
    <col min="14829" max="14829" width="34.7109375" style="70" customWidth="1"/>
    <col min="14830" max="14830" width="8.42578125" style="70" customWidth="1"/>
    <col min="14831" max="14831" width="8.5703125" style="70" customWidth="1"/>
    <col min="14832" max="14832" width="11.7109375" style="70" customWidth="1"/>
    <col min="14833" max="14833" width="14.140625" style="70" customWidth="1"/>
    <col min="14834" max="14834" width="12.7109375" style="70" customWidth="1"/>
    <col min="14835" max="14835" width="12.28515625" style="70" bestFit="1" customWidth="1"/>
    <col min="14836" max="14836" width="22.7109375" style="70" customWidth="1"/>
    <col min="14837" max="15083" width="9.140625" style="70"/>
    <col min="15084" max="15084" width="5.28515625" style="70" customWidth="1"/>
    <col min="15085" max="15085" width="34.7109375" style="70" customWidth="1"/>
    <col min="15086" max="15086" width="8.42578125" style="70" customWidth="1"/>
    <col min="15087" max="15087" width="8.5703125" style="70" customWidth="1"/>
    <col min="15088" max="15088" width="11.7109375" style="70" customWidth="1"/>
    <col min="15089" max="15089" width="14.140625" style="70" customWidth="1"/>
    <col min="15090" max="15090" width="12.7109375" style="70" customWidth="1"/>
    <col min="15091" max="15091" width="12.28515625" style="70" bestFit="1" customWidth="1"/>
    <col min="15092" max="15092" width="22.7109375" style="70" customWidth="1"/>
    <col min="15093" max="15339" width="9.140625" style="70"/>
    <col min="15340" max="15340" width="5.28515625" style="70" customWidth="1"/>
    <col min="15341" max="15341" width="34.7109375" style="70" customWidth="1"/>
    <col min="15342" max="15342" width="8.42578125" style="70" customWidth="1"/>
    <col min="15343" max="15343" width="8.5703125" style="70" customWidth="1"/>
    <col min="15344" max="15344" width="11.7109375" style="70" customWidth="1"/>
    <col min="15345" max="15345" width="14.140625" style="70" customWidth="1"/>
    <col min="15346" max="15346" width="12.7109375" style="70" customWidth="1"/>
    <col min="15347" max="15347" width="12.28515625" style="70" bestFit="1" customWidth="1"/>
    <col min="15348" max="15348" width="22.7109375" style="70" customWidth="1"/>
    <col min="15349" max="15595" width="9.140625" style="70"/>
    <col min="15596" max="15596" width="5.28515625" style="70" customWidth="1"/>
    <col min="15597" max="15597" width="34.7109375" style="70" customWidth="1"/>
    <col min="15598" max="15598" width="8.42578125" style="70" customWidth="1"/>
    <col min="15599" max="15599" width="8.5703125" style="70" customWidth="1"/>
    <col min="15600" max="15600" width="11.7109375" style="70" customWidth="1"/>
    <col min="15601" max="15601" width="14.140625" style="70" customWidth="1"/>
    <col min="15602" max="15602" width="12.7109375" style="70" customWidth="1"/>
    <col min="15603" max="15603" width="12.28515625" style="70" bestFit="1" customWidth="1"/>
    <col min="15604" max="15604" width="22.7109375" style="70" customWidth="1"/>
    <col min="15605" max="15851" width="9.140625" style="70"/>
    <col min="15852" max="15852" width="5.28515625" style="70" customWidth="1"/>
    <col min="15853" max="15853" width="34.7109375" style="70" customWidth="1"/>
    <col min="15854" max="15854" width="8.42578125" style="70" customWidth="1"/>
    <col min="15855" max="15855" width="8.5703125" style="70" customWidth="1"/>
    <col min="15856" max="15856" width="11.7109375" style="70" customWidth="1"/>
    <col min="15857" max="15857" width="14.140625" style="70" customWidth="1"/>
    <col min="15858" max="15858" width="12.7109375" style="70" customWidth="1"/>
    <col min="15859" max="15859" width="12.28515625" style="70" bestFit="1" customWidth="1"/>
    <col min="15860" max="15860" width="22.7109375" style="70" customWidth="1"/>
    <col min="15861" max="16107" width="9.140625" style="70"/>
    <col min="16108" max="16108" width="5.28515625" style="70" customWidth="1"/>
    <col min="16109" max="16109" width="34.7109375" style="70" customWidth="1"/>
    <col min="16110" max="16110" width="8.42578125" style="70" customWidth="1"/>
    <col min="16111" max="16111" width="8.5703125" style="70" customWidth="1"/>
    <col min="16112" max="16112" width="11.7109375" style="70" customWidth="1"/>
    <col min="16113" max="16113" width="14.140625" style="70" customWidth="1"/>
    <col min="16114" max="16114" width="12.7109375" style="70" customWidth="1"/>
    <col min="16115" max="16115" width="12.28515625" style="70" bestFit="1" customWidth="1"/>
    <col min="16116" max="16116" width="22.7109375" style="70" customWidth="1"/>
    <col min="16117" max="16384" width="9.140625" style="70"/>
  </cols>
  <sheetData>
    <row r="1" spans="1:234" x14ac:dyDescent="0.25">
      <c r="A1" s="408" t="s">
        <v>40</v>
      </c>
      <c r="B1" s="408"/>
      <c r="C1" s="408"/>
      <c r="D1" s="131"/>
      <c r="E1" s="186"/>
      <c r="G1" s="41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</row>
    <row r="2" spans="1:234" s="71" customFormat="1" x14ac:dyDescent="0.25">
      <c r="A2" s="409" t="s">
        <v>41</v>
      </c>
      <c r="B2" s="409"/>
      <c r="C2" s="409"/>
      <c r="D2" s="161"/>
      <c r="E2" s="187"/>
      <c r="F2" s="181"/>
      <c r="G2" s="43"/>
    </row>
    <row r="3" spans="1:234" ht="17.45" customHeight="1" x14ac:dyDescent="0.25">
      <c r="A3" s="410" t="s">
        <v>158</v>
      </c>
      <c r="B3" s="410"/>
      <c r="C3" s="410"/>
      <c r="D3" s="410"/>
      <c r="E3" s="410"/>
      <c r="F3" s="410"/>
      <c r="G3" s="410"/>
    </row>
    <row r="4" spans="1:234" ht="6.75" customHeight="1" x14ac:dyDescent="0.25"/>
    <row r="5" spans="1:234" ht="31.5" x14ac:dyDescent="0.25">
      <c r="A5" s="44" t="s">
        <v>0</v>
      </c>
      <c r="B5" s="44" t="s">
        <v>43</v>
      </c>
      <c r="C5" s="44" t="s">
        <v>44</v>
      </c>
      <c r="D5" s="44" t="s">
        <v>45</v>
      </c>
      <c r="E5" s="45"/>
      <c r="F5" s="162" t="s">
        <v>102</v>
      </c>
      <c r="G5" s="44" t="s">
        <v>3</v>
      </c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</row>
    <row r="6" spans="1:234" s="83" customFormat="1" x14ac:dyDescent="0.25">
      <c r="A6" s="44" t="s">
        <v>48</v>
      </c>
      <c r="B6" s="46" t="s">
        <v>49</v>
      </c>
      <c r="C6" s="163"/>
      <c r="D6" s="73"/>
      <c r="E6" s="188"/>
      <c r="F6" s="182">
        <f>+F7+F10+F11+F12+F13</f>
        <v>88611.450813883494</v>
      </c>
      <c r="G6" s="174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</row>
    <row r="7" spans="1:234" s="76" customFormat="1" x14ac:dyDescent="0.25">
      <c r="A7" s="164">
        <v>1</v>
      </c>
      <c r="B7" s="165" t="s">
        <v>50</v>
      </c>
      <c r="C7" s="166"/>
      <c r="D7" s="167"/>
      <c r="E7" s="189"/>
      <c r="F7" s="183">
        <f t="shared" ref="F7" si="0">F8+F9</f>
        <v>65408.836034559223</v>
      </c>
      <c r="G7" s="164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</row>
    <row r="8" spans="1:234" ht="75" x14ac:dyDescent="0.25">
      <c r="A8" s="202"/>
      <c r="B8" s="203" t="s">
        <v>51</v>
      </c>
      <c r="C8" s="202" t="s">
        <v>52</v>
      </c>
      <c r="D8" s="204">
        <v>15</v>
      </c>
      <c r="E8" s="205">
        <v>3488.4712551764919</v>
      </c>
      <c r="F8" s="206">
        <f>D8*E8</f>
        <v>52327.068827647381</v>
      </c>
      <c r="G8" s="202" t="s">
        <v>287</v>
      </c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</row>
    <row r="9" spans="1:234" x14ac:dyDescent="0.25">
      <c r="A9" s="53"/>
      <c r="B9" s="54" t="s">
        <v>53</v>
      </c>
      <c r="C9" s="53"/>
      <c r="D9" s="207"/>
      <c r="E9" s="208"/>
      <c r="F9" s="209">
        <f t="shared" ref="F9" si="1">F8*20/80</f>
        <v>13081.767206911845</v>
      </c>
      <c r="G9" s="53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</row>
    <row r="10" spans="1:234" s="83" customFormat="1" x14ac:dyDescent="0.25">
      <c r="A10" s="57">
        <v>2</v>
      </c>
      <c r="B10" s="15" t="s">
        <v>245</v>
      </c>
      <c r="C10" s="57"/>
      <c r="D10" s="210"/>
      <c r="E10" s="211">
        <v>7.8E-2</v>
      </c>
      <c r="F10" s="209">
        <f>E10*$F$7</f>
        <v>5101.8892106956191</v>
      </c>
      <c r="G10" s="57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</row>
    <row r="11" spans="1:234" s="83" customFormat="1" x14ac:dyDescent="0.25">
      <c r="A11" s="57">
        <v>3</v>
      </c>
      <c r="B11" s="15" t="s">
        <v>246</v>
      </c>
      <c r="C11" s="57"/>
      <c r="D11" s="210"/>
      <c r="E11" s="211">
        <v>5.9700000000000003E-2</v>
      </c>
      <c r="F11" s="209">
        <f>E11*(F10+F7)</f>
        <v>4209.4902971417141</v>
      </c>
      <c r="G11" s="57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</row>
    <row r="12" spans="1:234" s="83" customFormat="1" x14ac:dyDescent="0.25">
      <c r="A12" s="57">
        <v>4</v>
      </c>
      <c r="B12" s="25" t="s">
        <v>247</v>
      </c>
      <c r="C12" s="57"/>
      <c r="D12" s="210"/>
      <c r="E12" s="211">
        <v>7.8100000000000003E-2</v>
      </c>
      <c r="F12" s="209">
        <f>(F7+F11+F10)*E12</f>
        <v>5835.6488338611716</v>
      </c>
      <c r="G12" s="57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</row>
    <row r="13" spans="1:234" s="83" customFormat="1" x14ac:dyDescent="0.25">
      <c r="A13" s="134">
        <v>5</v>
      </c>
      <c r="B13" s="37" t="s">
        <v>57</v>
      </c>
      <c r="C13" s="134"/>
      <c r="D13" s="212"/>
      <c r="E13" s="213">
        <v>0.1</v>
      </c>
      <c r="F13" s="214">
        <f>(F7+F11+F10+F12)*E13</f>
        <v>8055.5864376257732</v>
      </c>
      <c r="G13" s="134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</row>
    <row r="14" spans="1:234" ht="31.5" x14ac:dyDescent="0.25">
      <c r="A14" s="44" t="s">
        <v>58</v>
      </c>
      <c r="B14" s="46" t="s">
        <v>59</v>
      </c>
      <c r="C14" s="44"/>
      <c r="D14" s="174"/>
      <c r="E14" s="194"/>
      <c r="F14" s="162">
        <f>F15+F26+F27</f>
        <v>13593.449442222221</v>
      </c>
      <c r="G14" s="1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</row>
    <row r="15" spans="1:234" s="83" customFormat="1" ht="47.25" x14ac:dyDescent="0.25">
      <c r="A15" s="47" t="s">
        <v>60</v>
      </c>
      <c r="B15" s="48" t="s">
        <v>61</v>
      </c>
      <c r="C15" s="47"/>
      <c r="D15" s="215"/>
      <c r="E15" s="49"/>
      <c r="F15" s="216">
        <f>+F19</f>
        <v>2609.8788888888885</v>
      </c>
      <c r="G15" s="47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</row>
    <row r="16" spans="1:234" s="76" customFormat="1" x14ac:dyDescent="0.25">
      <c r="A16" s="50">
        <v>1</v>
      </c>
      <c r="B16" s="51" t="s">
        <v>62</v>
      </c>
      <c r="C16" s="50"/>
      <c r="D16" s="78"/>
      <c r="E16" s="217"/>
      <c r="F16" s="218"/>
      <c r="G16" s="50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5"/>
      <c r="FO16" s="75"/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5"/>
      <c r="GB16" s="75"/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5"/>
      <c r="GO16" s="75"/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5"/>
      <c r="HB16" s="75"/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5"/>
      <c r="HO16" s="75"/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</row>
    <row r="17" spans="1:234" ht="31.5" x14ac:dyDescent="0.25">
      <c r="A17" s="20">
        <v>1.1000000000000001</v>
      </c>
      <c r="B17" s="28" t="s">
        <v>156</v>
      </c>
      <c r="C17" s="29" t="s">
        <v>64</v>
      </c>
      <c r="D17" s="20">
        <v>1</v>
      </c>
      <c r="E17" s="22">
        <v>1509600</v>
      </c>
      <c r="F17" s="23">
        <f>D17*E17</f>
        <v>1509600</v>
      </c>
      <c r="G17" s="53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</row>
    <row r="18" spans="1:234" ht="31.5" x14ac:dyDescent="0.25">
      <c r="A18" s="20">
        <v>1.2</v>
      </c>
      <c r="B18" s="28" t="s">
        <v>157</v>
      </c>
      <c r="C18" s="29" t="s">
        <v>64</v>
      </c>
      <c r="D18" s="20">
        <v>1</v>
      </c>
      <c r="E18" s="22">
        <v>2726850</v>
      </c>
      <c r="F18" s="23">
        <f t="shared" ref="F18" si="2">D18*E18</f>
        <v>2726850</v>
      </c>
      <c r="G18" s="53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</row>
    <row r="19" spans="1:234" s="76" customFormat="1" x14ac:dyDescent="0.25">
      <c r="A19" s="50">
        <v>2</v>
      </c>
      <c r="B19" s="52" t="s">
        <v>66</v>
      </c>
      <c r="C19" s="78"/>
      <c r="D19" s="78"/>
      <c r="E19" s="217"/>
      <c r="F19" s="219">
        <f>SUM(F20:F25)</f>
        <v>2609.8788888888885</v>
      </c>
      <c r="G19" s="50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75"/>
      <c r="CX19" s="75"/>
      <c r="CY19" s="75"/>
      <c r="CZ19" s="75"/>
      <c r="DA19" s="75"/>
      <c r="DB19" s="75"/>
      <c r="DC19" s="75"/>
      <c r="DD19" s="75"/>
      <c r="DE19" s="75"/>
      <c r="DF19" s="75"/>
      <c r="DG19" s="75"/>
      <c r="DH19" s="75"/>
      <c r="DI19" s="75"/>
      <c r="DJ19" s="75"/>
      <c r="DK19" s="75"/>
      <c r="DL19" s="75"/>
      <c r="DM19" s="75"/>
      <c r="DN19" s="75"/>
      <c r="DO19" s="75"/>
      <c r="DP19" s="75"/>
      <c r="DQ19" s="75"/>
      <c r="DR19" s="75"/>
      <c r="DS19" s="75"/>
      <c r="DT19" s="75"/>
      <c r="DU19" s="75"/>
      <c r="DV19" s="75"/>
      <c r="DW19" s="75"/>
      <c r="DX19" s="75"/>
      <c r="DY19" s="75"/>
      <c r="DZ19" s="75"/>
      <c r="EA19" s="75"/>
      <c r="EB19" s="75"/>
      <c r="EC19" s="75"/>
      <c r="ED19" s="75"/>
      <c r="EE19" s="75"/>
      <c r="EF19" s="75"/>
      <c r="EG19" s="75"/>
      <c r="EH19" s="75"/>
      <c r="EI19" s="75"/>
      <c r="EJ19" s="75"/>
      <c r="EK19" s="75"/>
      <c r="EL19" s="75"/>
      <c r="EM19" s="75"/>
      <c r="EN19" s="75"/>
      <c r="EO19" s="75"/>
      <c r="EP19" s="75"/>
      <c r="EQ19" s="75"/>
      <c r="ER19" s="75"/>
      <c r="ES19" s="75"/>
      <c r="ET19" s="75"/>
      <c r="EU19" s="75"/>
      <c r="EV19" s="75"/>
      <c r="EW19" s="75"/>
      <c r="EX19" s="75"/>
      <c r="EY19" s="75"/>
      <c r="EZ19" s="75"/>
      <c r="FA19" s="75"/>
      <c r="FB19" s="75"/>
      <c r="FC19" s="75"/>
      <c r="FD19" s="75"/>
      <c r="FE19" s="75"/>
      <c r="FF19" s="75"/>
      <c r="FG19" s="75"/>
      <c r="FH19" s="75"/>
      <c r="FI19" s="75"/>
      <c r="FJ19" s="75"/>
      <c r="FK19" s="75"/>
      <c r="FL19" s="75"/>
      <c r="FM19" s="75"/>
      <c r="FN19" s="75"/>
      <c r="FO19" s="75"/>
      <c r="FP19" s="75"/>
      <c r="FQ19" s="75"/>
      <c r="FR19" s="75"/>
      <c r="FS19" s="75"/>
      <c r="FT19" s="75"/>
      <c r="FU19" s="75"/>
      <c r="FV19" s="75"/>
      <c r="FW19" s="75"/>
      <c r="FX19" s="75"/>
      <c r="FY19" s="75"/>
      <c r="FZ19" s="75"/>
      <c r="GA19" s="75"/>
      <c r="GB19" s="75"/>
      <c r="GC19" s="75"/>
      <c r="GD19" s="75"/>
      <c r="GE19" s="75"/>
      <c r="GF19" s="75"/>
      <c r="GG19" s="75"/>
      <c r="GH19" s="75"/>
      <c r="GI19" s="75"/>
      <c r="GJ19" s="75"/>
      <c r="GK19" s="75"/>
      <c r="GL19" s="75"/>
      <c r="GM19" s="75"/>
      <c r="GN19" s="75"/>
      <c r="GO19" s="75"/>
      <c r="GP19" s="75"/>
      <c r="GQ19" s="75"/>
      <c r="GR19" s="75"/>
      <c r="GS19" s="75"/>
      <c r="GT19" s="75"/>
      <c r="GU19" s="75"/>
      <c r="GV19" s="75"/>
      <c r="GW19" s="75"/>
      <c r="GX19" s="75"/>
      <c r="GY19" s="75"/>
      <c r="GZ19" s="75"/>
      <c r="HA19" s="75"/>
      <c r="HB19" s="75"/>
      <c r="HC19" s="75"/>
      <c r="HD19" s="75"/>
      <c r="HE19" s="75"/>
      <c r="HF19" s="75"/>
      <c r="HG19" s="75"/>
      <c r="HH19" s="75"/>
      <c r="HI19" s="75"/>
      <c r="HJ19" s="75"/>
      <c r="HK19" s="75"/>
      <c r="HL19" s="75"/>
      <c r="HM19" s="75"/>
      <c r="HN19" s="75"/>
      <c r="HO19" s="75"/>
      <c r="HP19" s="75"/>
      <c r="HQ19" s="75"/>
      <c r="HR19" s="75"/>
      <c r="HS19" s="75"/>
      <c r="HT19" s="75"/>
      <c r="HU19" s="75"/>
      <c r="HV19" s="75"/>
      <c r="HW19" s="75"/>
      <c r="HX19" s="75"/>
      <c r="HY19" s="75"/>
      <c r="HZ19" s="75"/>
    </row>
    <row r="20" spans="1:234" x14ac:dyDescent="0.25">
      <c r="A20" s="53" t="s">
        <v>104</v>
      </c>
      <c r="B20" s="61" t="s">
        <v>105</v>
      </c>
      <c r="C20" s="77" t="s">
        <v>67</v>
      </c>
      <c r="D20" s="77">
        <v>1</v>
      </c>
      <c r="E20" s="220">
        <v>725</v>
      </c>
      <c r="F20" s="218">
        <f>+E20*D20</f>
        <v>725</v>
      </c>
      <c r="G20" s="63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</row>
    <row r="21" spans="1:234" ht="38.25" x14ac:dyDescent="0.25">
      <c r="A21" s="53" t="s">
        <v>108</v>
      </c>
      <c r="B21" s="28" t="s">
        <v>248</v>
      </c>
      <c r="C21" s="77" t="s">
        <v>68</v>
      </c>
      <c r="D21" s="62">
        <f>1/9</f>
        <v>0.1111111111111111</v>
      </c>
      <c r="E21" s="208">
        <v>2000</v>
      </c>
      <c r="F21" s="209">
        <f>+E21*D21</f>
        <v>222.2222222222222</v>
      </c>
      <c r="G21" s="200" t="s">
        <v>249</v>
      </c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72"/>
      <c r="FL21" s="72"/>
      <c r="FM21" s="72"/>
      <c r="FN21" s="72"/>
      <c r="FO21" s="72"/>
      <c r="FP21" s="72"/>
      <c r="FQ21" s="72"/>
      <c r="FR21" s="72"/>
      <c r="FS21" s="72"/>
      <c r="FT21" s="72"/>
      <c r="FU21" s="72"/>
      <c r="FV21" s="72"/>
      <c r="FW21" s="72"/>
      <c r="FX21" s="72"/>
      <c r="FY21" s="72"/>
      <c r="FZ21" s="72"/>
      <c r="GA21" s="72"/>
      <c r="GB21" s="72"/>
      <c r="GC21" s="72"/>
      <c r="GD21" s="72"/>
      <c r="GE21" s="72"/>
      <c r="GF21" s="72"/>
      <c r="GG21" s="72"/>
      <c r="GH21" s="72"/>
      <c r="GI21" s="72"/>
      <c r="GJ21" s="72"/>
      <c r="GK21" s="72"/>
      <c r="GL21" s="72"/>
      <c r="GM21" s="72"/>
      <c r="GN21" s="72"/>
      <c r="GO21" s="72"/>
      <c r="GP21" s="72"/>
      <c r="GQ21" s="72"/>
      <c r="GR21" s="72"/>
      <c r="GS21" s="72"/>
      <c r="GT21" s="72"/>
      <c r="GU21" s="72"/>
      <c r="GV21" s="72"/>
      <c r="GW21" s="72"/>
      <c r="GX21" s="72"/>
      <c r="GY21" s="72"/>
      <c r="GZ21" s="72"/>
      <c r="HA21" s="72"/>
      <c r="HB21" s="72"/>
      <c r="HC21" s="72"/>
      <c r="HD21" s="72"/>
      <c r="HE21" s="72"/>
      <c r="HF21" s="72"/>
      <c r="HG21" s="72"/>
      <c r="HH21" s="72"/>
      <c r="HI21" s="72"/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</row>
    <row r="22" spans="1:234" ht="25.5" x14ac:dyDescent="0.25">
      <c r="A22" s="53" t="s">
        <v>109</v>
      </c>
      <c r="B22" s="28" t="s">
        <v>69</v>
      </c>
      <c r="C22" s="77" t="s">
        <v>70</v>
      </c>
      <c r="D22" s="53">
        <v>1</v>
      </c>
      <c r="E22" s="220">
        <v>666.66666666666663</v>
      </c>
      <c r="F22" s="209">
        <v>666.66666666666663</v>
      </c>
      <c r="G22" s="63" t="s">
        <v>110</v>
      </c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</row>
    <row r="23" spans="1:234" ht="38.25" x14ac:dyDescent="0.25">
      <c r="A23" s="53" t="s">
        <v>111</v>
      </c>
      <c r="B23" s="61" t="s">
        <v>71</v>
      </c>
      <c r="C23" s="77" t="s">
        <v>72</v>
      </c>
      <c r="D23" s="53">
        <v>1</v>
      </c>
      <c r="E23" s="220">
        <v>140.54</v>
      </c>
      <c r="F23" s="209">
        <v>140.54</v>
      </c>
      <c r="G23" s="63" t="s">
        <v>73</v>
      </c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</row>
    <row r="24" spans="1:234" x14ac:dyDescent="0.25">
      <c r="A24" s="53" t="s">
        <v>112</v>
      </c>
      <c r="B24" s="61" t="s">
        <v>74</v>
      </c>
      <c r="C24" s="77" t="s">
        <v>75</v>
      </c>
      <c r="D24" s="53">
        <v>3</v>
      </c>
      <c r="E24" s="220">
        <v>22.65</v>
      </c>
      <c r="F24" s="209">
        <v>67.949999999999989</v>
      </c>
      <c r="G24" s="63" t="s">
        <v>76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</row>
    <row r="25" spans="1:234" x14ac:dyDescent="0.25">
      <c r="A25" s="53" t="s">
        <v>113</v>
      </c>
      <c r="B25" s="61" t="s">
        <v>39</v>
      </c>
      <c r="C25" s="77" t="s">
        <v>75</v>
      </c>
      <c r="D25" s="53">
        <v>10</v>
      </c>
      <c r="E25" s="220">
        <v>78.75</v>
      </c>
      <c r="F25" s="209">
        <v>787.5</v>
      </c>
      <c r="G25" s="63" t="s">
        <v>77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</row>
    <row r="26" spans="1:234" s="83" customFormat="1" x14ac:dyDescent="0.25">
      <c r="A26" s="57" t="s">
        <v>78</v>
      </c>
      <c r="B26" s="221" t="s">
        <v>79</v>
      </c>
      <c r="C26" s="88"/>
      <c r="D26" s="210"/>
      <c r="E26" s="222"/>
      <c r="F26" s="219">
        <v>10000</v>
      </c>
      <c r="G26" s="57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2"/>
      <c r="EL26" s="82"/>
      <c r="EM26" s="82"/>
      <c r="EN26" s="82"/>
      <c r="EO26" s="82"/>
      <c r="EP26" s="82"/>
      <c r="EQ26" s="82"/>
      <c r="ER26" s="82"/>
      <c r="ES26" s="82"/>
      <c r="ET26" s="82"/>
      <c r="EU26" s="82"/>
      <c r="EV26" s="82"/>
      <c r="EW26" s="82"/>
      <c r="EX26" s="82"/>
      <c r="EY26" s="82"/>
      <c r="EZ26" s="82"/>
      <c r="FA26" s="82"/>
      <c r="FB26" s="82"/>
      <c r="FC26" s="82"/>
      <c r="FD26" s="82"/>
      <c r="FE26" s="82"/>
      <c r="FF26" s="82"/>
      <c r="FG26" s="82"/>
      <c r="FH26" s="82"/>
      <c r="FI26" s="82"/>
      <c r="FJ26" s="82"/>
      <c r="FK26" s="82"/>
      <c r="FL26" s="82"/>
      <c r="FM26" s="82"/>
      <c r="FN26" s="82"/>
      <c r="FO26" s="82"/>
      <c r="FP26" s="82"/>
      <c r="FQ26" s="82"/>
      <c r="FR26" s="82"/>
      <c r="FS26" s="82"/>
      <c r="FT26" s="82"/>
      <c r="FU26" s="82"/>
      <c r="FV26" s="82"/>
      <c r="FW26" s="82"/>
      <c r="FX26" s="82"/>
      <c r="FY26" s="82"/>
      <c r="FZ26" s="82"/>
      <c r="GA26" s="82"/>
      <c r="GB26" s="82"/>
      <c r="GC26" s="82"/>
      <c r="GD26" s="82"/>
      <c r="GE26" s="82"/>
      <c r="GF26" s="82"/>
      <c r="GG26" s="82"/>
      <c r="GH26" s="82"/>
      <c r="GI26" s="82"/>
      <c r="GJ26" s="82"/>
      <c r="GK26" s="82"/>
      <c r="GL26" s="82"/>
      <c r="GM26" s="82"/>
      <c r="GN26" s="82"/>
      <c r="GO26" s="82"/>
      <c r="GP26" s="82"/>
      <c r="GQ26" s="82"/>
      <c r="GR26" s="82"/>
      <c r="GS26" s="82"/>
      <c r="GT26" s="82"/>
      <c r="GU26" s="82"/>
      <c r="GV26" s="82"/>
      <c r="GW26" s="82"/>
      <c r="GX26" s="82"/>
      <c r="GY26" s="82"/>
      <c r="GZ26" s="82"/>
      <c r="HA26" s="82"/>
      <c r="HB26" s="82"/>
      <c r="HC26" s="82"/>
      <c r="HD26" s="82"/>
      <c r="HE26" s="82"/>
      <c r="HF26" s="82"/>
      <c r="HG26" s="82"/>
      <c r="HH26" s="82"/>
      <c r="HI26" s="82"/>
      <c r="HJ26" s="82"/>
      <c r="HK26" s="82"/>
      <c r="HL26" s="82"/>
      <c r="HM26" s="82"/>
      <c r="HN26" s="82"/>
      <c r="HO26" s="82"/>
      <c r="HP26" s="82"/>
      <c r="HQ26" s="82"/>
      <c r="HR26" s="82"/>
      <c r="HS26" s="82"/>
      <c r="HT26" s="82"/>
      <c r="HU26" s="82"/>
      <c r="HV26" s="82"/>
      <c r="HW26" s="82"/>
      <c r="HX26" s="82"/>
      <c r="HY26" s="82"/>
      <c r="HZ26" s="82"/>
    </row>
    <row r="27" spans="1:234" s="83" customFormat="1" x14ac:dyDescent="0.25">
      <c r="A27" s="134" t="s">
        <v>81</v>
      </c>
      <c r="B27" s="223" t="s">
        <v>82</v>
      </c>
      <c r="C27" s="134"/>
      <c r="D27" s="212"/>
      <c r="E27" s="224">
        <v>7.8E-2</v>
      </c>
      <c r="F27" s="225">
        <f>(F15+F26)*7.8%</f>
        <v>983.57055333333335</v>
      </c>
      <c r="G27" s="226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2"/>
      <c r="EL27" s="82"/>
      <c r="EM27" s="82"/>
      <c r="EN27" s="82"/>
      <c r="EO27" s="82"/>
      <c r="EP27" s="82"/>
      <c r="EQ27" s="82"/>
      <c r="ER27" s="82"/>
      <c r="ES27" s="82"/>
      <c r="ET27" s="82"/>
      <c r="EU27" s="82"/>
      <c r="EV27" s="82"/>
      <c r="EW27" s="82"/>
      <c r="EX27" s="82"/>
      <c r="EY27" s="82"/>
      <c r="EZ27" s="82"/>
      <c r="FA27" s="82"/>
      <c r="FB27" s="82"/>
      <c r="FC27" s="82"/>
      <c r="FD27" s="82"/>
      <c r="FE27" s="82"/>
      <c r="FF27" s="82"/>
      <c r="FG27" s="82"/>
      <c r="FH27" s="82"/>
      <c r="FI27" s="82"/>
      <c r="FJ27" s="82"/>
      <c r="FK27" s="82"/>
      <c r="FL27" s="82"/>
      <c r="FM27" s="82"/>
      <c r="FN27" s="82"/>
      <c r="FO27" s="82"/>
      <c r="FP27" s="82"/>
      <c r="FQ27" s="82"/>
      <c r="FR27" s="82"/>
      <c r="FS27" s="82"/>
      <c r="FT27" s="82"/>
      <c r="FU27" s="82"/>
      <c r="FV27" s="82"/>
      <c r="FW27" s="82"/>
      <c r="FX27" s="82"/>
      <c r="FY27" s="82"/>
      <c r="FZ27" s="82"/>
      <c r="GA27" s="82"/>
      <c r="GB27" s="82"/>
      <c r="GC27" s="82"/>
      <c r="GD27" s="82"/>
      <c r="GE27" s="82"/>
      <c r="GF27" s="82"/>
      <c r="GG27" s="82"/>
      <c r="GH27" s="82"/>
      <c r="GI27" s="82"/>
      <c r="GJ27" s="82"/>
      <c r="GK27" s="82"/>
      <c r="GL27" s="82"/>
      <c r="GM27" s="82"/>
      <c r="GN27" s="82"/>
      <c r="GO27" s="82"/>
      <c r="GP27" s="82"/>
      <c r="GQ27" s="82"/>
      <c r="GR27" s="82"/>
      <c r="GS27" s="82"/>
      <c r="GT27" s="82"/>
      <c r="GU27" s="82"/>
      <c r="GV27" s="82"/>
      <c r="GW27" s="82"/>
      <c r="GX27" s="82"/>
      <c r="GY27" s="82"/>
      <c r="GZ27" s="82"/>
      <c r="HA27" s="82"/>
      <c r="HB27" s="82"/>
      <c r="HC27" s="82"/>
      <c r="HD27" s="82"/>
      <c r="HE27" s="82"/>
      <c r="HF27" s="82"/>
      <c r="HG27" s="82"/>
      <c r="HH27" s="82"/>
      <c r="HI27" s="82"/>
      <c r="HJ27" s="82"/>
      <c r="HK27" s="82"/>
      <c r="HL27" s="82"/>
      <c r="HM27" s="82"/>
      <c r="HN27" s="82"/>
      <c r="HO27" s="82"/>
      <c r="HP27" s="82"/>
      <c r="HQ27" s="82"/>
      <c r="HR27" s="82"/>
      <c r="HS27" s="82"/>
      <c r="HT27" s="82"/>
      <c r="HU27" s="82"/>
      <c r="HV27" s="82"/>
      <c r="HW27" s="82"/>
      <c r="HX27" s="82"/>
      <c r="HY27" s="82"/>
      <c r="HZ27" s="82"/>
    </row>
    <row r="28" spans="1:234" s="83" customFormat="1" x14ac:dyDescent="0.25">
      <c r="A28" s="44" t="s">
        <v>83</v>
      </c>
      <c r="B28" s="46" t="s">
        <v>84</v>
      </c>
      <c r="C28" s="44"/>
      <c r="D28" s="73"/>
      <c r="E28" s="188"/>
      <c r="F28" s="162">
        <f>F29+F33+F32+F34+F35</f>
        <v>71829.858912031064</v>
      </c>
      <c r="G28" s="174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2"/>
      <c r="EL28" s="82"/>
      <c r="EM28" s="82"/>
      <c r="EN28" s="82"/>
      <c r="EO28" s="82"/>
      <c r="EP28" s="82"/>
      <c r="EQ28" s="82"/>
      <c r="ER28" s="82"/>
      <c r="ES28" s="82"/>
      <c r="ET28" s="82"/>
      <c r="EU28" s="82"/>
      <c r="EV28" s="82"/>
      <c r="EW28" s="82"/>
      <c r="EX28" s="82"/>
      <c r="EY28" s="82"/>
      <c r="EZ28" s="82"/>
      <c r="FA28" s="82"/>
      <c r="FB28" s="82"/>
      <c r="FC28" s="82"/>
      <c r="FD28" s="82"/>
      <c r="FE28" s="82"/>
      <c r="FF28" s="82"/>
      <c r="FG28" s="82"/>
      <c r="FH28" s="82"/>
      <c r="FI28" s="82"/>
      <c r="FJ28" s="82"/>
      <c r="FK28" s="82"/>
      <c r="FL28" s="82"/>
      <c r="FM28" s="82"/>
      <c r="FN28" s="82"/>
      <c r="FO28" s="82"/>
      <c r="FP28" s="82"/>
      <c r="FQ28" s="82"/>
      <c r="FR28" s="82"/>
      <c r="FS28" s="82"/>
      <c r="FT28" s="82"/>
      <c r="FU28" s="82"/>
      <c r="FV28" s="82"/>
      <c r="FW28" s="82"/>
      <c r="FX28" s="82"/>
      <c r="FY28" s="82"/>
      <c r="FZ28" s="82"/>
      <c r="GA28" s="82"/>
      <c r="GB28" s="82"/>
      <c r="GC28" s="82"/>
      <c r="GD28" s="82"/>
      <c r="GE28" s="82"/>
      <c r="GF28" s="82"/>
      <c r="GG28" s="82"/>
      <c r="GH28" s="82"/>
      <c r="GI28" s="82"/>
      <c r="GJ28" s="82"/>
      <c r="GK28" s="82"/>
      <c r="GL28" s="82"/>
      <c r="GM28" s="82"/>
      <c r="GN28" s="82"/>
      <c r="GO28" s="82"/>
      <c r="GP28" s="82"/>
      <c r="GQ28" s="82"/>
      <c r="GR28" s="82"/>
      <c r="GS28" s="82"/>
      <c r="GT28" s="82"/>
      <c r="GU28" s="82"/>
      <c r="GV28" s="82"/>
      <c r="GW28" s="82"/>
      <c r="GX28" s="82"/>
      <c r="GY28" s="82"/>
      <c r="GZ28" s="82"/>
      <c r="HA28" s="82"/>
      <c r="HB28" s="82"/>
      <c r="HC28" s="82"/>
      <c r="HD28" s="82"/>
      <c r="HE28" s="82"/>
      <c r="HF28" s="82"/>
      <c r="HG28" s="82"/>
      <c r="HH28" s="82"/>
      <c r="HI28" s="82"/>
      <c r="HJ28" s="82"/>
      <c r="HK28" s="82"/>
      <c r="HL28" s="82"/>
      <c r="HM28" s="82"/>
      <c r="HN28" s="82"/>
      <c r="HO28" s="82"/>
      <c r="HP28" s="82"/>
      <c r="HQ28" s="82"/>
      <c r="HR28" s="82"/>
      <c r="HS28" s="82"/>
      <c r="HT28" s="82"/>
      <c r="HU28" s="82"/>
      <c r="HV28" s="82"/>
      <c r="HW28" s="82"/>
      <c r="HX28" s="82"/>
      <c r="HY28" s="82"/>
      <c r="HZ28" s="82"/>
    </row>
    <row r="29" spans="1:234" s="76" customFormat="1" x14ac:dyDescent="0.25">
      <c r="A29" s="227">
        <v>1</v>
      </c>
      <c r="B29" s="228" t="s">
        <v>50</v>
      </c>
      <c r="C29" s="229"/>
      <c r="D29" s="230"/>
      <c r="E29" s="231"/>
      <c r="F29" s="232">
        <f>F30+F31</f>
        <v>53021.44836597619</v>
      </c>
      <c r="G29" s="227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</row>
    <row r="30" spans="1:234" ht="55.5" customHeight="1" x14ac:dyDescent="0.25">
      <c r="A30" s="53"/>
      <c r="B30" s="64" t="s">
        <v>230</v>
      </c>
      <c r="C30" s="53" t="s">
        <v>52</v>
      </c>
      <c r="D30" s="77">
        <v>30</v>
      </c>
      <c r="E30" s="220">
        <f>Luong!E20/2</f>
        <v>1413.9052897593651</v>
      </c>
      <c r="F30" s="218">
        <f>D30*E30</f>
        <v>42417.158692780955</v>
      </c>
      <c r="G30" s="53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72"/>
      <c r="FL30" s="72"/>
      <c r="FM30" s="72"/>
      <c r="FN30" s="72"/>
      <c r="FO30" s="72"/>
      <c r="FP30" s="72"/>
      <c r="FQ30" s="72"/>
      <c r="FR30" s="72"/>
      <c r="FS30" s="72"/>
      <c r="FT30" s="72"/>
      <c r="FU30" s="72"/>
      <c r="FV30" s="72"/>
      <c r="FW30" s="72"/>
      <c r="FX30" s="72"/>
      <c r="FY30" s="72"/>
      <c r="FZ30" s="72"/>
      <c r="GA30" s="72"/>
      <c r="GB30" s="72"/>
      <c r="GC30" s="72"/>
      <c r="GD30" s="72"/>
      <c r="GE30" s="72"/>
      <c r="GF30" s="72"/>
      <c r="GG30" s="72"/>
      <c r="GH30" s="72"/>
      <c r="GI30" s="72"/>
      <c r="GJ30" s="72"/>
      <c r="GK30" s="72"/>
      <c r="GL30" s="72"/>
      <c r="GM30" s="72"/>
      <c r="GN30" s="72"/>
      <c r="GO30" s="72"/>
      <c r="GP30" s="72"/>
      <c r="GQ30" s="72"/>
      <c r="GR30" s="72"/>
      <c r="GS30" s="72"/>
      <c r="GT30" s="72"/>
      <c r="GU30" s="72"/>
      <c r="GV30" s="72"/>
      <c r="GW30" s="72"/>
      <c r="GX30" s="72"/>
      <c r="GY30" s="72"/>
      <c r="GZ30" s="72"/>
      <c r="HA30" s="72"/>
      <c r="HB30" s="72"/>
      <c r="HC30" s="72"/>
      <c r="HD30" s="72"/>
      <c r="HE30" s="72"/>
      <c r="HF30" s="72"/>
      <c r="HG30" s="72"/>
      <c r="HH30" s="72"/>
      <c r="HI30" s="72"/>
      <c r="HJ30" s="72"/>
      <c r="HK30" s="72"/>
      <c r="HL30" s="72"/>
      <c r="HM30" s="72"/>
      <c r="HN30" s="72"/>
      <c r="HO30" s="72"/>
      <c r="HP30" s="72"/>
      <c r="HQ30" s="72"/>
      <c r="HR30" s="72"/>
      <c r="HS30" s="72"/>
      <c r="HT30" s="72"/>
      <c r="HU30" s="72"/>
      <c r="HV30" s="72"/>
      <c r="HW30" s="72"/>
      <c r="HX30" s="72"/>
      <c r="HY30" s="72"/>
      <c r="HZ30" s="72"/>
    </row>
    <row r="31" spans="1:234" x14ac:dyDescent="0.25">
      <c r="A31" s="53"/>
      <c r="B31" s="54" t="s">
        <v>53</v>
      </c>
      <c r="C31" s="53"/>
      <c r="D31" s="77"/>
      <c r="E31" s="220"/>
      <c r="F31" s="218">
        <f>+F30*0.25</f>
        <v>10604.289673195239</v>
      </c>
      <c r="G31" s="53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2"/>
      <c r="DY31" s="72"/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2"/>
      <c r="EL31" s="72"/>
      <c r="EM31" s="72"/>
      <c r="EN31" s="72"/>
      <c r="EO31" s="72"/>
      <c r="EP31" s="72"/>
      <c r="EQ31" s="72"/>
      <c r="ER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  <c r="FF31" s="72"/>
      <c r="FG31" s="72"/>
      <c r="FH31" s="72"/>
      <c r="FI31" s="72"/>
      <c r="FJ31" s="72"/>
      <c r="FK31" s="72"/>
      <c r="FL31" s="72"/>
      <c r="FM31" s="72"/>
      <c r="FN31" s="72"/>
      <c r="FO31" s="72"/>
      <c r="FP31" s="72"/>
      <c r="FQ31" s="72"/>
      <c r="FR31" s="72"/>
      <c r="FS31" s="72"/>
      <c r="FT31" s="72"/>
      <c r="FU31" s="72"/>
      <c r="FV31" s="72"/>
      <c r="FW31" s="72"/>
      <c r="FX31" s="72"/>
      <c r="FY31" s="72"/>
      <c r="FZ31" s="72"/>
      <c r="GA31" s="72"/>
      <c r="GB31" s="72"/>
      <c r="GC31" s="72"/>
      <c r="GD31" s="72"/>
      <c r="GE31" s="72"/>
      <c r="GF31" s="72"/>
      <c r="GG31" s="72"/>
      <c r="GH31" s="72"/>
      <c r="GI31" s="72"/>
      <c r="GJ31" s="72"/>
      <c r="GK31" s="72"/>
      <c r="GL31" s="72"/>
      <c r="GM31" s="72"/>
      <c r="GN31" s="72"/>
      <c r="GO31" s="72"/>
      <c r="GP31" s="72"/>
      <c r="GQ31" s="72"/>
      <c r="GR31" s="72"/>
      <c r="GS31" s="72"/>
      <c r="GT31" s="72"/>
      <c r="GU31" s="72"/>
      <c r="GV31" s="72"/>
      <c r="GW31" s="72"/>
      <c r="GX31" s="72"/>
      <c r="GY31" s="72"/>
      <c r="GZ31" s="72"/>
      <c r="HA31" s="72"/>
      <c r="HB31" s="72"/>
      <c r="HC31" s="72"/>
      <c r="HD31" s="72"/>
      <c r="HE31" s="72"/>
      <c r="HF31" s="72"/>
      <c r="HG31" s="72"/>
      <c r="HH31" s="72"/>
      <c r="HI31" s="72"/>
      <c r="HJ31" s="72"/>
      <c r="HK31" s="72"/>
      <c r="HL31" s="72"/>
      <c r="HM31" s="72"/>
      <c r="HN31" s="72"/>
      <c r="HO31" s="72"/>
      <c r="HP31" s="72"/>
      <c r="HQ31" s="72"/>
      <c r="HR31" s="72"/>
      <c r="HS31" s="72"/>
      <c r="HT31" s="72"/>
      <c r="HU31" s="72"/>
      <c r="HV31" s="72"/>
      <c r="HW31" s="72"/>
      <c r="HX31" s="72"/>
      <c r="HY31" s="72"/>
      <c r="HZ31" s="72"/>
    </row>
    <row r="32" spans="1:234" s="76" customFormat="1" x14ac:dyDescent="0.25">
      <c r="A32" s="50">
        <v>3</v>
      </c>
      <c r="B32" s="15" t="s">
        <v>245</v>
      </c>
      <c r="C32" s="50"/>
      <c r="D32" s="78"/>
      <c r="E32" s="211">
        <v>7.8E-2</v>
      </c>
      <c r="F32" s="233">
        <f>E32*$F$29</f>
        <v>4135.6729725461428</v>
      </c>
      <c r="G32" s="50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</row>
    <row r="33" spans="1:234" s="76" customFormat="1" x14ac:dyDescent="0.25">
      <c r="A33" s="50">
        <v>2</v>
      </c>
      <c r="B33" s="15" t="s">
        <v>246</v>
      </c>
      <c r="C33" s="50"/>
      <c r="D33" s="78"/>
      <c r="E33" s="211">
        <v>5.9700000000000003E-2</v>
      </c>
      <c r="F33" s="233">
        <f>E33*($F$29+F32)</f>
        <v>3412.2801439097834</v>
      </c>
      <c r="G33" s="50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</row>
    <row r="34" spans="1:234" s="76" customFormat="1" x14ac:dyDescent="0.25">
      <c r="A34" s="50">
        <v>4</v>
      </c>
      <c r="B34" s="25" t="s">
        <v>247</v>
      </c>
      <c r="C34" s="50"/>
      <c r="D34" s="78"/>
      <c r="E34" s="211">
        <v>7.8100000000000003E-2</v>
      </c>
      <c r="F34" s="233">
        <f>(F29+F33+F32)*E34</f>
        <v>4730.4702557779483</v>
      </c>
      <c r="G34" s="50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</row>
    <row r="35" spans="1:234" s="76" customFormat="1" x14ac:dyDescent="0.25">
      <c r="A35" s="50">
        <v>5</v>
      </c>
      <c r="B35" s="15" t="s">
        <v>57</v>
      </c>
      <c r="C35" s="50"/>
      <c r="D35" s="78"/>
      <c r="E35" s="234">
        <v>0.1</v>
      </c>
      <c r="F35" s="233">
        <f>(F29+F33+F32+F34)*E35</f>
        <v>6529.9871738210059</v>
      </c>
      <c r="G35" s="50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</row>
    <row r="36" spans="1:234" x14ac:dyDescent="0.25">
      <c r="A36" s="416" t="s">
        <v>250</v>
      </c>
      <c r="B36" s="416"/>
      <c r="C36" s="416"/>
      <c r="D36" s="416"/>
      <c r="E36" s="416"/>
      <c r="F36" s="219">
        <f>+F6+F14+F28</f>
        <v>174034.75916813678</v>
      </c>
      <c r="G36" s="61"/>
    </row>
    <row r="37" spans="1:234" x14ac:dyDescent="0.25">
      <c r="A37" s="417" t="s">
        <v>251</v>
      </c>
      <c r="B37" s="417"/>
      <c r="C37" s="417"/>
      <c r="D37" s="417"/>
      <c r="E37" s="417"/>
      <c r="F37" s="235">
        <f>+ROUND(F36,-3)</f>
        <v>174000</v>
      </c>
      <c r="G37" s="236"/>
    </row>
  </sheetData>
  <mergeCells count="5">
    <mergeCell ref="A1:C1"/>
    <mergeCell ref="A2:C2"/>
    <mergeCell ref="A3:G3"/>
    <mergeCell ref="A36:E36"/>
    <mergeCell ref="A37:E37"/>
  </mergeCells>
  <pageMargins left="0.28999999999999998" right="0.17" top="0.17" bottom="0.17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0"/>
  <sheetViews>
    <sheetView workbookViewId="0">
      <selection activeCell="F9" sqref="F9"/>
    </sheetView>
  </sheetViews>
  <sheetFormatPr defaultRowHeight="15" x14ac:dyDescent="0.25"/>
  <cols>
    <col min="1" max="1" width="4.7109375" customWidth="1"/>
    <col min="2" max="2" width="57.85546875" customWidth="1"/>
    <col min="3" max="3" width="9.28515625" customWidth="1"/>
    <col min="4" max="5" width="13.7109375" customWidth="1"/>
    <col min="6" max="6" width="15.7109375" customWidth="1"/>
  </cols>
  <sheetData>
    <row r="1" spans="1:6" ht="18.75" x14ac:dyDescent="0.3">
      <c r="A1" s="397" t="s">
        <v>172</v>
      </c>
      <c r="B1" s="397"/>
      <c r="C1" s="397"/>
      <c r="D1" s="397"/>
      <c r="E1" s="397"/>
      <c r="F1" s="397"/>
    </row>
    <row r="2" spans="1:6" ht="18.75" x14ac:dyDescent="0.3">
      <c r="A2" s="398" t="s">
        <v>173</v>
      </c>
      <c r="B2" s="398"/>
      <c r="C2" s="398"/>
      <c r="D2" s="398"/>
      <c r="E2" s="398"/>
      <c r="F2" s="398"/>
    </row>
    <row r="3" spans="1:6" ht="15.75" x14ac:dyDescent="0.25">
      <c r="A3" s="89"/>
      <c r="B3" s="90"/>
      <c r="C3" s="89"/>
      <c r="D3" s="399" t="s">
        <v>174</v>
      </c>
      <c r="E3" s="399"/>
      <c r="F3" s="90"/>
    </row>
    <row r="4" spans="1:6" ht="18.75" x14ac:dyDescent="0.3">
      <c r="A4" s="91" t="s">
        <v>0</v>
      </c>
      <c r="B4" s="91" t="s">
        <v>175</v>
      </c>
      <c r="C4" s="91" t="s">
        <v>44</v>
      </c>
      <c r="D4" s="91" t="s">
        <v>176</v>
      </c>
      <c r="E4" s="92" t="s">
        <v>177</v>
      </c>
      <c r="F4" s="91" t="s">
        <v>178</v>
      </c>
    </row>
    <row r="5" spans="1:6" ht="18.75" x14ac:dyDescent="0.3">
      <c r="A5" s="91" t="s">
        <v>60</v>
      </c>
      <c r="B5" s="92" t="s">
        <v>179</v>
      </c>
      <c r="C5" s="91"/>
      <c r="D5" s="92"/>
      <c r="E5" s="92"/>
      <c r="F5" s="92"/>
    </row>
    <row r="6" spans="1:6" ht="15.75" x14ac:dyDescent="0.25">
      <c r="A6" s="93">
        <v>1</v>
      </c>
      <c r="B6" s="94" t="s">
        <v>180</v>
      </c>
      <c r="C6" s="93"/>
      <c r="D6" s="95">
        <v>1865773285.4545455</v>
      </c>
      <c r="E6" s="95">
        <v>3031202454.5454545</v>
      </c>
      <c r="F6" s="96">
        <v>4896975740</v>
      </c>
    </row>
    <row r="7" spans="1:6" ht="15.75" x14ac:dyDescent="0.25">
      <c r="A7" s="93">
        <v>2</v>
      </c>
      <c r="B7" s="94" t="s">
        <v>181</v>
      </c>
      <c r="C7" s="93"/>
      <c r="D7" s="95">
        <v>163558000</v>
      </c>
      <c r="E7" s="95">
        <v>188100000</v>
      </c>
      <c r="F7" s="96">
        <v>351658000</v>
      </c>
    </row>
    <row r="8" spans="1:6" ht="15.75" x14ac:dyDescent="0.25">
      <c r="A8" s="97"/>
      <c r="B8" s="98" t="s">
        <v>182</v>
      </c>
      <c r="C8" s="97" t="s">
        <v>183</v>
      </c>
      <c r="D8" s="99">
        <v>8.7662312069257382</v>
      </c>
      <c r="E8" s="99">
        <v>6.2054581579641344</v>
      </c>
      <c r="F8" s="96">
        <v>14.971689364889873</v>
      </c>
    </row>
    <row r="9" spans="1:6" ht="15.75" x14ac:dyDescent="0.25">
      <c r="A9" s="93">
        <v>3</v>
      </c>
      <c r="B9" s="94" t="s">
        <v>184</v>
      </c>
      <c r="C9" s="93"/>
      <c r="D9" s="95">
        <v>848088723.27272725</v>
      </c>
      <c r="E9" s="95">
        <v>1341699843.2727273</v>
      </c>
      <c r="F9" s="96">
        <v>2189788566.5454545</v>
      </c>
    </row>
    <row r="10" spans="1:6" ht="15.75" x14ac:dyDescent="0.25">
      <c r="A10" s="97"/>
      <c r="B10" s="98" t="s">
        <v>185</v>
      </c>
      <c r="C10" s="97" t="s">
        <v>183</v>
      </c>
      <c r="D10" s="99">
        <v>45.455079129086855</v>
      </c>
      <c r="E10" s="99">
        <v>44.262957139691366</v>
      </c>
      <c r="F10" s="96">
        <v>89.718036268778221</v>
      </c>
    </row>
    <row r="11" spans="1:6" ht="15.75" x14ac:dyDescent="0.25">
      <c r="A11" s="93">
        <v>4</v>
      </c>
      <c r="B11" s="94" t="s">
        <v>186</v>
      </c>
      <c r="C11" s="93"/>
      <c r="D11" s="95">
        <v>460373055.36727279</v>
      </c>
      <c r="E11" s="95">
        <v>723477459.27272725</v>
      </c>
      <c r="F11" s="96">
        <v>1183850514.6400001</v>
      </c>
    </row>
    <row r="12" spans="1:6" ht="15.75" x14ac:dyDescent="0.25">
      <c r="A12" s="97"/>
      <c r="B12" s="98" t="s">
        <v>185</v>
      </c>
      <c r="C12" s="97" t="s">
        <v>183</v>
      </c>
      <c r="D12" s="99">
        <v>24.674651467909474</v>
      </c>
      <c r="E12" s="99">
        <v>23.867671992275969</v>
      </c>
      <c r="F12" s="96">
        <v>48.542323460185443</v>
      </c>
    </row>
    <row r="13" spans="1:6" ht="18.75" x14ac:dyDescent="0.3">
      <c r="A13" s="91" t="s">
        <v>78</v>
      </c>
      <c r="B13" s="92" t="s">
        <v>187</v>
      </c>
      <c r="C13" s="91"/>
      <c r="D13" s="92"/>
      <c r="E13" s="92"/>
      <c r="F13" s="96">
        <v>0</v>
      </c>
    </row>
    <row r="14" spans="1:6" ht="15.75" x14ac:dyDescent="0.25">
      <c r="A14" s="93">
        <v>1.1000000000000001</v>
      </c>
      <c r="B14" s="98" t="s">
        <v>188</v>
      </c>
      <c r="C14" s="97"/>
      <c r="D14" s="100">
        <v>14168560.174870629</v>
      </c>
      <c r="E14" s="100">
        <v>11485261.430660684</v>
      </c>
      <c r="F14" s="96">
        <v>25653821.605531313</v>
      </c>
    </row>
    <row r="15" spans="1:6" ht="15.75" x14ac:dyDescent="0.25">
      <c r="A15" s="97"/>
      <c r="B15" s="98" t="s">
        <v>189</v>
      </c>
      <c r="C15" s="97"/>
      <c r="D15" s="100">
        <v>7920000.0000000009</v>
      </c>
      <c r="E15" s="100">
        <v>6588000</v>
      </c>
      <c r="F15" s="96">
        <v>14508000</v>
      </c>
    </row>
    <row r="16" spans="1:6" ht="15.75" x14ac:dyDescent="0.25">
      <c r="A16" s="97"/>
      <c r="B16" s="98" t="s">
        <v>190</v>
      </c>
      <c r="C16" s="97"/>
      <c r="D16" s="100">
        <v>694285.51158851851</v>
      </c>
      <c r="E16" s="100">
        <v>408815.58344667719</v>
      </c>
      <c r="F16" s="96">
        <v>1103101.0950351958</v>
      </c>
    </row>
    <row r="17" spans="1:6" ht="15.75" x14ac:dyDescent="0.25">
      <c r="A17" s="97"/>
      <c r="B17" s="98" t="s">
        <v>191</v>
      </c>
      <c r="C17" s="97"/>
      <c r="D17" s="100">
        <v>3600042.2670236793</v>
      </c>
      <c r="E17" s="100">
        <v>2916043.6163628674</v>
      </c>
      <c r="F17" s="96">
        <v>6516085.8833865467</v>
      </c>
    </row>
    <row r="18" spans="1:6" ht="15.75" x14ac:dyDescent="0.25">
      <c r="A18" s="97"/>
      <c r="B18" s="98" t="s">
        <v>192</v>
      </c>
      <c r="C18" s="97"/>
      <c r="D18" s="100">
        <v>1954232.3962584306</v>
      </c>
      <c r="E18" s="100">
        <v>1572402.2308511408</v>
      </c>
      <c r="F18" s="96">
        <v>3526634.6271095714</v>
      </c>
    </row>
    <row r="19" spans="1:6" ht="15.75" x14ac:dyDescent="0.25">
      <c r="A19" s="93">
        <v>1.2</v>
      </c>
      <c r="B19" s="94" t="s">
        <v>193</v>
      </c>
      <c r="C19" s="93"/>
      <c r="D19" s="96">
        <f>1341.71971352942*1.3</f>
        <v>1744.235627588246</v>
      </c>
      <c r="E19" s="96">
        <f>1087.61945366105*1.3</f>
        <v>1413.9052897593651</v>
      </c>
      <c r="F19" s="96">
        <v>2429.3391671904701</v>
      </c>
    </row>
    <row r="20" spans="1:6" ht="15.75" x14ac:dyDescent="0.25">
      <c r="A20" s="93"/>
      <c r="B20" s="94" t="s">
        <v>194</v>
      </c>
      <c r="C20" s="93"/>
      <c r="D20" s="96">
        <f>D19*2</f>
        <v>3488.4712551764919</v>
      </c>
      <c r="E20" s="96">
        <f>E19*2</f>
        <v>2827.8105795187303</v>
      </c>
      <c r="F20" s="94"/>
    </row>
  </sheetData>
  <mergeCells count="3">
    <mergeCell ref="A1:F1"/>
    <mergeCell ref="A2:F2"/>
    <mergeCell ref="D3:E3"/>
  </mergeCells>
  <pageMargins left="0.7" right="0.7" top="0.75" bottom="0.75" header="0.3" footer="0.3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F46"/>
  <sheetViews>
    <sheetView topLeftCell="A22" workbookViewId="0">
      <selection activeCell="B31" sqref="B31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253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20"/>
      <c r="B8" s="21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21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+F15+F27+F28</f>
        <v>18806.657442222222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+F18</f>
        <v>3445.8788888888885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53">
        <v>1.1000000000000001</v>
      </c>
      <c r="B17" s="61" t="s">
        <v>34</v>
      </c>
      <c r="C17" s="77" t="s">
        <v>127</v>
      </c>
      <c r="D17" s="53">
        <v>1</v>
      </c>
      <c r="E17" s="55">
        <v>960336</v>
      </c>
      <c r="F17" s="56">
        <f>D17*E17</f>
        <v>960336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s="19" customFormat="1" x14ac:dyDescent="0.25">
      <c r="A18" s="14">
        <v>2</v>
      </c>
      <c r="B18" s="17" t="s">
        <v>66</v>
      </c>
      <c r="C18" s="30"/>
      <c r="D18" s="14"/>
      <c r="E18" s="27"/>
      <c r="F18" s="141">
        <f>SUM(F19:F26)</f>
        <v>3445.8788888888885</v>
      </c>
      <c r="G18" s="17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</row>
    <row r="19" spans="1:240" x14ac:dyDescent="0.25">
      <c r="A19" s="53">
        <v>2.1</v>
      </c>
      <c r="B19" s="28" t="s">
        <v>38</v>
      </c>
      <c r="C19" s="29" t="s">
        <v>67</v>
      </c>
      <c r="D19" s="20">
        <v>1</v>
      </c>
      <c r="E19" s="67">
        <v>725</v>
      </c>
      <c r="F19" s="139">
        <f>+E19*D19</f>
        <v>725</v>
      </c>
      <c r="G19" s="2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</row>
    <row r="20" spans="1:240" ht="47.25" x14ac:dyDescent="0.25">
      <c r="A20" s="53">
        <v>2.2000000000000002</v>
      </c>
      <c r="B20" s="28" t="s">
        <v>248</v>
      </c>
      <c r="C20" s="53" t="s">
        <v>68</v>
      </c>
      <c r="D20" s="53">
        <f>1/9</f>
        <v>0.1111111111111111</v>
      </c>
      <c r="E20" s="39">
        <v>2000</v>
      </c>
      <c r="F20" s="139">
        <f>+E20*D20</f>
        <v>222.2222222222222</v>
      </c>
      <c r="G20" s="28" t="s">
        <v>249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</row>
    <row r="21" spans="1:240" ht="16.149999999999999" customHeight="1" x14ac:dyDescent="0.25">
      <c r="A21" s="53">
        <v>2.2999999999999998</v>
      </c>
      <c r="B21" s="31" t="s">
        <v>69</v>
      </c>
      <c r="C21" s="32" t="s">
        <v>70</v>
      </c>
      <c r="D21" s="33">
        <v>1</v>
      </c>
      <c r="E21" s="68">
        <v>666.66666666666663</v>
      </c>
      <c r="F21" s="139">
        <f t="shared" ref="F21:F26" si="1">+E21*D21</f>
        <v>666.66666666666663</v>
      </c>
      <c r="G21" s="28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spans="1:240" x14ac:dyDescent="0.25">
      <c r="A22" s="53">
        <v>2.4</v>
      </c>
      <c r="B22" s="31" t="s">
        <v>122</v>
      </c>
      <c r="C22" s="32" t="s">
        <v>123</v>
      </c>
      <c r="D22" s="33">
        <v>1</v>
      </c>
      <c r="E22" s="68">
        <v>583</v>
      </c>
      <c r="F22" s="139">
        <f t="shared" si="1"/>
        <v>583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spans="1:240" x14ac:dyDescent="0.25">
      <c r="A23" s="53">
        <v>2.5</v>
      </c>
      <c r="B23" s="28" t="s">
        <v>107</v>
      </c>
      <c r="C23" s="29" t="s">
        <v>70</v>
      </c>
      <c r="D23" s="20">
        <v>1</v>
      </c>
      <c r="E23" s="67">
        <v>253</v>
      </c>
      <c r="F23" s="139">
        <f t="shared" si="1"/>
        <v>253</v>
      </c>
      <c r="G23" s="2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spans="1:240" x14ac:dyDescent="0.25">
      <c r="A24" s="53">
        <v>2.6</v>
      </c>
      <c r="B24" s="28" t="s">
        <v>71</v>
      </c>
      <c r="C24" s="29" t="s">
        <v>72</v>
      </c>
      <c r="D24" s="20">
        <v>1</v>
      </c>
      <c r="E24" s="67">
        <v>140.54</v>
      </c>
      <c r="F24" s="139">
        <f t="shared" si="1"/>
        <v>140.54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</row>
    <row r="25" spans="1:240" x14ac:dyDescent="0.25">
      <c r="A25" s="53">
        <v>2.7</v>
      </c>
      <c r="B25" s="28" t="s">
        <v>74</v>
      </c>
      <c r="C25" s="29" t="s">
        <v>75</v>
      </c>
      <c r="D25" s="20">
        <v>3</v>
      </c>
      <c r="E25" s="67">
        <v>22.65</v>
      </c>
      <c r="F25" s="139">
        <f t="shared" si="1"/>
        <v>67.949999999999989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</row>
    <row r="26" spans="1:240" x14ac:dyDescent="0.25">
      <c r="A26" s="53">
        <v>2.8</v>
      </c>
      <c r="B26" s="28" t="s">
        <v>39</v>
      </c>
      <c r="C26" s="29" t="s">
        <v>75</v>
      </c>
      <c r="D26" s="20">
        <v>10</v>
      </c>
      <c r="E26" s="67">
        <v>78.75</v>
      </c>
      <c r="F26" s="139">
        <f t="shared" si="1"/>
        <v>787.5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</row>
    <row r="27" spans="1:240" s="13" customFormat="1" ht="29.45" customHeight="1" x14ac:dyDescent="0.25">
      <c r="A27" s="24" t="s">
        <v>78</v>
      </c>
      <c r="B27" s="35" t="s">
        <v>79</v>
      </c>
      <c r="C27" s="24"/>
      <c r="D27" s="24"/>
      <c r="E27" s="140"/>
      <c r="F27" s="26">
        <v>14000</v>
      </c>
      <c r="G27" s="35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</row>
    <row r="28" spans="1:240" s="13" customFormat="1" x14ac:dyDescent="0.25">
      <c r="A28" s="24" t="s">
        <v>81</v>
      </c>
      <c r="B28" s="25" t="s">
        <v>82</v>
      </c>
      <c r="C28" s="24"/>
      <c r="D28" s="24"/>
      <c r="E28" s="140"/>
      <c r="F28" s="152">
        <f>+(F15+F27)*7.8%</f>
        <v>1360.7785533333333</v>
      </c>
      <c r="G28" s="25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</row>
    <row r="29" spans="1:240" s="13" customFormat="1" x14ac:dyDescent="0.25">
      <c r="A29" s="24" t="s">
        <v>83</v>
      </c>
      <c r="B29" s="25" t="s">
        <v>84</v>
      </c>
      <c r="C29" s="24"/>
      <c r="D29" s="24"/>
      <c r="E29" s="140"/>
      <c r="F29" s="147">
        <f>F30+F34+F33+F35+F36</f>
        <v>71829.858912031064</v>
      </c>
      <c r="G29" s="2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</row>
    <row r="30" spans="1:240" s="19" customFormat="1" ht="16.149999999999999" customHeight="1" x14ac:dyDescent="0.25">
      <c r="A30" s="14">
        <v>1</v>
      </c>
      <c r="B30" s="15" t="s">
        <v>50</v>
      </c>
      <c r="C30" s="16"/>
      <c r="D30" s="16"/>
      <c r="E30" s="157"/>
      <c r="F30" s="148">
        <f t="shared" ref="F30" si="2">F31+F32</f>
        <v>53021.44836597619</v>
      </c>
      <c r="G30" s="15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</row>
    <row r="31" spans="1:240" ht="63" customHeight="1" x14ac:dyDescent="0.25">
      <c r="A31" s="20"/>
      <c r="B31" s="383" t="s">
        <v>230</v>
      </c>
      <c r="C31" s="20" t="s">
        <v>52</v>
      </c>
      <c r="D31" s="20">
        <v>30</v>
      </c>
      <c r="E31" s="138">
        <f>Luong!E20/2</f>
        <v>1413.9052897593651</v>
      </c>
      <c r="F31" s="151">
        <f>D31*E31</f>
        <v>42417.158692780955</v>
      </c>
      <c r="G31" s="21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</row>
    <row r="32" spans="1:240" x14ac:dyDescent="0.25">
      <c r="A32" s="20"/>
      <c r="B32" s="21" t="s">
        <v>53</v>
      </c>
      <c r="C32" s="20"/>
      <c r="D32" s="20"/>
      <c r="E32" s="144">
        <v>0.2</v>
      </c>
      <c r="F32" s="146">
        <f>F31*20/80</f>
        <v>10604.289673195239</v>
      </c>
      <c r="G32" s="21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</row>
    <row r="33" spans="1:240" s="19" customFormat="1" x14ac:dyDescent="0.25">
      <c r="A33" s="14">
        <v>2</v>
      </c>
      <c r="B33" s="15" t="s">
        <v>245</v>
      </c>
      <c r="C33" s="14"/>
      <c r="D33" s="14"/>
      <c r="E33" s="158">
        <v>7.8E-2</v>
      </c>
      <c r="F33" s="149">
        <f>E33*$F$30</f>
        <v>4135.6729725461428</v>
      </c>
      <c r="G33" s="15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</row>
    <row r="34" spans="1:240" s="19" customFormat="1" x14ac:dyDescent="0.25">
      <c r="A34" s="14">
        <v>3</v>
      </c>
      <c r="B34" s="15" t="s">
        <v>246</v>
      </c>
      <c r="C34" s="14"/>
      <c r="D34" s="14"/>
      <c r="E34" s="158">
        <v>5.9700000000000003E-2</v>
      </c>
      <c r="F34" s="149">
        <f>E34*(F30+F33)</f>
        <v>3412.2801439097834</v>
      </c>
      <c r="G34" s="1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s="19" customFormat="1" x14ac:dyDescent="0.25">
      <c r="A35" s="14">
        <v>4</v>
      </c>
      <c r="B35" s="25" t="s">
        <v>247</v>
      </c>
      <c r="C35" s="14"/>
      <c r="D35" s="14"/>
      <c r="E35" s="158">
        <v>7.8100000000000003E-2</v>
      </c>
      <c r="F35" s="146">
        <f>(F30+F34+F33)*E35</f>
        <v>4730.4702557779483</v>
      </c>
      <c r="G35" s="2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4">
        <v>5</v>
      </c>
      <c r="B36" s="15" t="s">
        <v>57</v>
      </c>
      <c r="C36" s="14"/>
      <c r="D36" s="14"/>
      <c r="E36" s="159">
        <v>0.1</v>
      </c>
      <c r="F36" s="149">
        <f>(F30+F34+F33+F35)*E36</f>
        <v>6529.9871738210059</v>
      </c>
      <c r="G36" s="1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x14ac:dyDescent="0.25">
      <c r="A37" s="400" t="s">
        <v>250</v>
      </c>
      <c r="B37" s="400"/>
      <c r="C37" s="400"/>
      <c r="D37" s="400"/>
      <c r="E37" s="400"/>
      <c r="F37" s="153">
        <f>+F6+F14+F29</f>
        <v>179247.96716813679</v>
      </c>
      <c r="G37" s="8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</row>
    <row r="38" spans="1:240" x14ac:dyDescent="0.25">
      <c r="A38" s="400" t="s">
        <v>251</v>
      </c>
      <c r="B38" s="400"/>
      <c r="C38" s="400"/>
      <c r="D38" s="400"/>
      <c r="E38" s="400"/>
      <c r="F38" s="153">
        <f>ROUND(F37,-3)</f>
        <v>179000</v>
      </c>
      <c r="G38" s="154"/>
    </row>
    <row r="39" spans="1:240" x14ac:dyDescent="0.25">
      <c r="F39" s="142"/>
    </row>
    <row r="40" spans="1:240" x14ac:dyDescent="0.25">
      <c r="F40" s="142"/>
    </row>
    <row r="41" spans="1:240" x14ac:dyDescent="0.25">
      <c r="C41" s="3"/>
      <c r="D41" s="3"/>
      <c r="E41" s="143"/>
      <c r="F41" s="143"/>
    </row>
    <row r="46" spans="1:240" x14ac:dyDescent="0.25">
      <c r="F46" s="143"/>
    </row>
  </sheetData>
  <mergeCells count="7">
    <mergeCell ref="A38:E38"/>
    <mergeCell ref="A1:C1"/>
    <mergeCell ref="E1:F1"/>
    <mergeCell ref="A2:C2"/>
    <mergeCell ref="A3:G3"/>
    <mergeCell ref="E4:F4"/>
    <mergeCell ref="A37:E37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F46"/>
  <sheetViews>
    <sheetView topLeftCell="A23" workbookViewId="0">
      <selection activeCell="B31" sqref="B31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254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20"/>
      <c r="B8" s="21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21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+F15+F27+F28</f>
        <v>18806.657442222222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+F18</f>
        <v>3445.8788888888885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53">
        <v>1.1000000000000001</v>
      </c>
      <c r="B17" s="61" t="s">
        <v>37</v>
      </c>
      <c r="C17" s="77" t="s">
        <v>127</v>
      </c>
      <c r="D17" s="53">
        <v>1</v>
      </c>
      <c r="E17" s="56">
        <v>3395385</v>
      </c>
      <c r="F17" s="56">
        <f>+E17*D17</f>
        <v>3395385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s="19" customFormat="1" x14ac:dyDescent="0.25">
      <c r="A18" s="14">
        <v>2</v>
      </c>
      <c r="B18" s="17" t="s">
        <v>66</v>
      </c>
      <c r="C18" s="30"/>
      <c r="D18" s="14"/>
      <c r="E18" s="27"/>
      <c r="F18" s="141">
        <f>SUM(F19:F26)</f>
        <v>3445.8788888888885</v>
      </c>
      <c r="G18" s="17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</row>
    <row r="19" spans="1:240" x14ac:dyDescent="0.25">
      <c r="A19" s="53">
        <v>2.1</v>
      </c>
      <c r="B19" s="28" t="s">
        <v>38</v>
      </c>
      <c r="C19" s="29" t="s">
        <v>67</v>
      </c>
      <c r="D19" s="20">
        <v>1</v>
      </c>
      <c r="E19" s="67">
        <v>725</v>
      </c>
      <c r="F19" s="139">
        <f>+E19*D19</f>
        <v>725</v>
      </c>
      <c r="G19" s="2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</row>
    <row r="20" spans="1:240" ht="47.25" x14ac:dyDescent="0.25">
      <c r="A20" s="53">
        <v>2.2000000000000002</v>
      </c>
      <c r="B20" s="28" t="s">
        <v>248</v>
      </c>
      <c r="C20" s="53" t="s">
        <v>68</v>
      </c>
      <c r="D20" s="53">
        <f>1/9</f>
        <v>0.1111111111111111</v>
      </c>
      <c r="E20" s="39">
        <v>2000</v>
      </c>
      <c r="F20" s="139">
        <f>+E20*D20</f>
        <v>222.2222222222222</v>
      </c>
      <c r="G20" s="28" t="s">
        <v>249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</row>
    <row r="21" spans="1:240" ht="16.149999999999999" customHeight="1" x14ac:dyDescent="0.25">
      <c r="A21" s="53">
        <v>2.2999999999999998</v>
      </c>
      <c r="B21" s="31" t="s">
        <v>69</v>
      </c>
      <c r="C21" s="32" t="s">
        <v>70</v>
      </c>
      <c r="D21" s="33">
        <v>1</v>
      </c>
      <c r="E21" s="68">
        <v>666.66666666666663</v>
      </c>
      <c r="F21" s="139">
        <f t="shared" ref="F21:F26" si="1">+E21*D21</f>
        <v>666.66666666666663</v>
      </c>
      <c r="G21" s="28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spans="1:240" x14ac:dyDescent="0.25">
      <c r="A22" s="53">
        <v>2.4</v>
      </c>
      <c r="B22" s="31" t="s">
        <v>122</v>
      </c>
      <c r="C22" s="32" t="s">
        <v>123</v>
      </c>
      <c r="D22" s="33">
        <v>1</v>
      </c>
      <c r="E22" s="68">
        <v>583</v>
      </c>
      <c r="F22" s="139">
        <f t="shared" si="1"/>
        <v>583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spans="1:240" x14ac:dyDescent="0.25">
      <c r="A23" s="53">
        <v>2.5</v>
      </c>
      <c r="B23" s="28" t="s">
        <v>107</v>
      </c>
      <c r="C23" s="29" t="s">
        <v>70</v>
      </c>
      <c r="D23" s="20">
        <v>1</v>
      </c>
      <c r="E23" s="67">
        <v>253</v>
      </c>
      <c r="F23" s="139">
        <f t="shared" si="1"/>
        <v>253</v>
      </c>
      <c r="G23" s="2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spans="1:240" x14ac:dyDescent="0.25">
      <c r="A24" s="53">
        <v>2.6</v>
      </c>
      <c r="B24" s="28" t="s">
        <v>71</v>
      </c>
      <c r="C24" s="29" t="s">
        <v>72</v>
      </c>
      <c r="D24" s="20">
        <v>1</v>
      </c>
      <c r="E24" s="67">
        <v>140.54</v>
      </c>
      <c r="F24" s="139">
        <f t="shared" si="1"/>
        <v>140.54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</row>
    <row r="25" spans="1:240" x14ac:dyDescent="0.25">
      <c r="A25" s="53">
        <v>2.7</v>
      </c>
      <c r="B25" s="28" t="s">
        <v>74</v>
      </c>
      <c r="C25" s="29" t="s">
        <v>75</v>
      </c>
      <c r="D25" s="20">
        <v>3</v>
      </c>
      <c r="E25" s="67">
        <v>22.65</v>
      </c>
      <c r="F25" s="139">
        <f t="shared" si="1"/>
        <v>67.949999999999989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</row>
    <row r="26" spans="1:240" x14ac:dyDescent="0.25">
      <c r="A26" s="53">
        <v>2.8</v>
      </c>
      <c r="B26" s="28" t="s">
        <v>39</v>
      </c>
      <c r="C26" s="29" t="s">
        <v>75</v>
      </c>
      <c r="D26" s="20">
        <v>10</v>
      </c>
      <c r="E26" s="67">
        <v>78.75</v>
      </c>
      <c r="F26" s="139">
        <f t="shared" si="1"/>
        <v>787.5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</row>
    <row r="27" spans="1:240" s="13" customFormat="1" ht="29.45" customHeight="1" x14ac:dyDescent="0.25">
      <c r="A27" s="24" t="s">
        <v>78</v>
      </c>
      <c r="B27" s="35" t="s">
        <v>79</v>
      </c>
      <c r="C27" s="24"/>
      <c r="D27" s="24"/>
      <c r="E27" s="140"/>
      <c r="F27" s="26">
        <v>14000</v>
      </c>
      <c r="G27" s="35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</row>
    <row r="28" spans="1:240" s="13" customFormat="1" x14ac:dyDescent="0.25">
      <c r="A28" s="24" t="s">
        <v>81</v>
      </c>
      <c r="B28" s="25" t="s">
        <v>82</v>
      </c>
      <c r="C28" s="24"/>
      <c r="D28" s="24"/>
      <c r="E28" s="140"/>
      <c r="F28" s="152">
        <f>+(F15+F27)*7.8%</f>
        <v>1360.7785533333333</v>
      </c>
      <c r="G28" s="25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</row>
    <row r="29" spans="1:240" s="13" customFormat="1" x14ac:dyDescent="0.25">
      <c r="A29" s="24" t="s">
        <v>83</v>
      </c>
      <c r="B29" s="25" t="s">
        <v>84</v>
      </c>
      <c r="C29" s="24"/>
      <c r="D29" s="24"/>
      <c r="E29" s="140"/>
      <c r="F29" s="147">
        <f>F30+F34+F33+F35+F36</f>
        <v>71829.858912031064</v>
      </c>
      <c r="G29" s="2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</row>
    <row r="30" spans="1:240" s="19" customFormat="1" ht="16.149999999999999" customHeight="1" x14ac:dyDescent="0.25">
      <c r="A30" s="14">
        <v>1</v>
      </c>
      <c r="B30" s="15" t="s">
        <v>50</v>
      </c>
      <c r="C30" s="16"/>
      <c r="D30" s="16"/>
      <c r="E30" s="157"/>
      <c r="F30" s="148">
        <f t="shared" ref="F30" si="2">F31+F32</f>
        <v>53021.44836597619</v>
      </c>
      <c r="G30" s="15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</row>
    <row r="31" spans="1:240" ht="63" customHeight="1" x14ac:dyDescent="0.25">
      <c r="A31" s="20"/>
      <c r="B31" s="383" t="s">
        <v>230</v>
      </c>
      <c r="C31" s="20" t="s">
        <v>52</v>
      </c>
      <c r="D31" s="20">
        <v>30</v>
      </c>
      <c r="E31" s="138">
        <f>Luong!E20/2</f>
        <v>1413.9052897593651</v>
      </c>
      <c r="F31" s="151">
        <f>D31*E31</f>
        <v>42417.158692780955</v>
      </c>
      <c r="G31" s="21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</row>
    <row r="32" spans="1:240" x14ac:dyDescent="0.25">
      <c r="A32" s="20"/>
      <c r="B32" s="21" t="s">
        <v>53</v>
      </c>
      <c r="C32" s="20"/>
      <c r="D32" s="20"/>
      <c r="E32" s="144">
        <v>0.2</v>
      </c>
      <c r="F32" s="146">
        <f>F31*20/80</f>
        <v>10604.289673195239</v>
      </c>
      <c r="G32" s="21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</row>
    <row r="33" spans="1:240" s="19" customFormat="1" x14ac:dyDescent="0.25">
      <c r="A33" s="14">
        <v>2</v>
      </c>
      <c r="B33" s="15" t="s">
        <v>245</v>
      </c>
      <c r="C33" s="14"/>
      <c r="D33" s="14"/>
      <c r="E33" s="158">
        <v>7.8E-2</v>
      </c>
      <c r="F33" s="149">
        <f>E33*$F$30</f>
        <v>4135.6729725461428</v>
      </c>
      <c r="G33" s="15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</row>
    <row r="34" spans="1:240" s="19" customFormat="1" x14ac:dyDescent="0.25">
      <c r="A34" s="14">
        <v>3</v>
      </c>
      <c r="B34" s="15" t="s">
        <v>246</v>
      </c>
      <c r="C34" s="14"/>
      <c r="D34" s="14"/>
      <c r="E34" s="158">
        <v>5.9700000000000003E-2</v>
      </c>
      <c r="F34" s="149">
        <f>E34*(F30+F33)</f>
        <v>3412.2801439097834</v>
      </c>
      <c r="G34" s="1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s="19" customFormat="1" x14ac:dyDescent="0.25">
      <c r="A35" s="14">
        <v>4</v>
      </c>
      <c r="B35" s="25" t="s">
        <v>247</v>
      </c>
      <c r="C35" s="14"/>
      <c r="D35" s="14"/>
      <c r="E35" s="158">
        <v>7.8100000000000003E-2</v>
      </c>
      <c r="F35" s="146">
        <f>(F30+F34+F33)*E35</f>
        <v>4730.4702557779483</v>
      </c>
      <c r="G35" s="2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4">
        <v>5</v>
      </c>
      <c r="B36" s="15" t="s">
        <v>57</v>
      </c>
      <c r="C36" s="14"/>
      <c r="D36" s="14"/>
      <c r="E36" s="159">
        <v>0.1</v>
      </c>
      <c r="F36" s="149">
        <f>(F30+F34+F33+F35)*E36</f>
        <v>6529.9871738210059</v>
      </c>
      <c r="G36" s="1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x14ac:dyDescent="0.25">
      <c r="A37" s="400" t="s">
        <v>250</v>
      </c>
      <c r="B37" s="400"/>
      <c r="C37" s="400"/>
      <c r="D37" s="400"/>
      <c r="E37" s="400"/>
      <c r="F37" s="153">
        <f>+F6+F14+F29</f>
        <v>179247.96716813679</v>
      </c>
      <c r="G37" s="8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</row>
    <row r="38" spans="1:240" x14ac:dyDescent="0.25">
      <c r="A38" s="400" t="s">
        <v>251</v>
      </c>
      <c r="B38" s="400"/>
      <c r="C38" s="400"/>
      <c r="D38" s="400"/>
      <c r="E38" s="400"/>
      <c r="F38" s="153">
        <f>ROUND(F37,-3)</f>
        <v>179000</v>
      </c>
      <c r="G38" s="154"/>
    </row>
    <row r="39" spans="1:240" x14ac:dyDescent="0.25">
      <c r="F39" s="142"/>
    </row>
    <row r="40" spans="1:240" x14ac:dyDescent="0.25">
      <c r="F40" s="142"/>
    </row>
    <row r="41" spans="1:240" x14ac:dyDescent="0.25">
      <c r="C41" s="3"/>
      <c r="D41" s="3"/>
      <c r="E41" s="143"/>
      <c r="F41" s="143"/>
    </row>
    <row r="46" spans="1:240" x14ac:dyDescent="0.25">
      <c r="F46" s="143"/>
    </row>
  </sheetData>
  <mergeCells count="7">
    <mergeCell ref="A38:E38"/>
    <mergeCell ref="A1:C1"/>
    <mergeCell ref="E1:F1"/>
    <mergeCell ref="A2:C2"/>
    <mergeCell ref="A3:G3"/>
    <mergeCell ref="E4:F4"/>
    <mergeCell ref="A37:E37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HZ37"/>
  <sheetViews>
    <sheetView topLeftCell="A7" workbookViewId="0">
      <selection activeCell="G8" sqref="G8"/>
    </sheetView>
  </sheetViews>
  <sheetFormatPr defaultColWidth="9.140625" defaultRowHeight="15.75" x14ac:dyDescent="0.25"/>
  <cols>
    <col min="1" max="1" width="5.140625" style="72" customWidth="1"/>
    <col min="2" max="2" width="30.85546875" style="42" customWidth="1"/>
    <col min="3" max="3" width="8.42578125" style="72" customWidth="1"/>
    <col min="4" max="4" width="7" style="72" customWidth="1"/>
    <col min="5" max="5" width="12.28515625" style="79" customWidth="1"/>
    <col min="6" max="6" width="13.28515625" style="180" customWidth="1"/>
    <col min="7" max="7" width="21.140625" style="42" customWidth="1"/>
    <col min="8" max="235" width="9.140625" style="70"/>
    <col min="236" max="236" width="5.28515625" style="70" customWidth="1"/>
    <col min="237" max="237" width="34.7109375" style="70" customWidth="1"/>
    <col min="238" max="238" width="8.42578125" style="70" customWidth="1"/>
    <col min="239" max="239" width="8.5703125" style="70" customWidth="1"/>
    <col min="240" max="240" width="11.7109375" style="70" customWidth="1"/>
    <col min="241" max="241" width="14.140625" style="70" customWidth="1"/>
    <col min="242" max="242" width="12.7109375" style="70" customWidth="1"/>
    <col min="243" max="243" width="12.28515625" style="70" bestFit="1" customWidth="1"/>
    <col min="244" max="244" width="22.7109375" style="70" customWidth="1"/>
    <col min="245" max="491" width="9.140625" style="70"/>
    <col min="492" max="492" width="5.28515625" style="70" customWidth="1"/>
    <col min="493" max="493" width="34.7109375" style="70" customWidth="1"/>
    <col min="494" max="494" width="8.42578125" style="70" customWidth="1"/>
    <col min="495" max="495" width="8.5703125" style="70" customWidth="1"/>
    <col min="496" max="496" width="11.7109375" style="70" customWidth="1"/>
    <col min="497" max="497" width="14.140625" style="70" customWidth="1"/>
    <col min="498" max="498" width="12.7109375" style="70" customWidth="1"/>
    <col min="499" max="499" width="12.28515625" style="70" bestFit="1" customWidth="1"/>
    <col min="500" max="500" width="22.7109375" style="70" customWidth="1"/>
    <col min="501" max="747" width="9.140625" style="70"/>
    <col min="748" max="748" width="5.28515625" style="70" customWidth="1"/>
    <col min="749" max="749" width="34.7109375" style="70" customWidth="1"/>
    <col min="750" max="750" width="8.42578125" style="70" customWidth="1"/>
    <col min="751" max="751" width="8.5703125" style="70" customWidth="1"/>
    <col min="752" max="752" width="11.7109375" style="70" customWidth="1"/>
    <col min="753" max="753" width="14.140625" style="70" customWidth="1"/>
    <col min="754" max="754" width="12.7109375" style="70" customWidth="1"/>
    <col min="755" max="755" width="12.28515625" style="70" bestFit="1" customWidth="1"/>
    <col min="756" max="756" width="22.7109375" style="70" customWidth="1"/>
    <col min="757" max="1003" width="9.140625" style="70"/>
    <col min="1004" max="1004" width="5.28515625" style="70" customWidth="1"/>
    <col min="1005" max="1005" width="34.7109375" style="70" customWidth="1"/>
    <col min="1006" max="1006" width="8.42578125" style="70" customWidth="1"/>
    <col min="1007" max="1007" width="8.5703125" style="70" customWidth="1"/>
    <col min="1008" max="1008" width="11.7109375" style="70" customWidth="1"/>
    <col min="1009" max="1009" width="14.140625" style="70" customWidth="1"/>
    <col min="1010" max="1010" width="12.7109375" style="70" customWidth="1"/>
    <col min="1011" max="1011" width="12.28515625" style="70" bestFit="1" customWidth="1"/>
    <col min="1012" max="1012" width="22.7109375" style="70" customWidth="1"/>
    <col min="1013" max="1259" width="9.140625" style="70"/>
    <col min="1260" max="1260" width="5.28515625" style="70" customWidth="1"/>
    <col min="1261" max="1261" width="34.7109375" style="70" customWidth="1"/>
    <col min="1262" max="1262" width="8.42578125" style="70" customWidth="1"/>
    <col min="1263" max="1263" width="8.5703125" style="70" customWidth="1"/>
    <col min="1264" max="1264" width="11.7109375" style="70" customWidth="1"/>
    <col min="1265" max="1265" width="14.140625" style="70" customWidth="1"/>
    <col min="1266" max="1266" width="12.7109375" style="70" customWidth="1"/>
    <col min="1267" max="1267" width="12.28515625" style="70" bestFit="1" customWidth="1"/>
    <col min="1268" max="1268" width="22.7109375" style="70" customWidth="1"/>
    <col min="1269" max="1515" width="9.140625" style="70"/>
    <col min="1516" max="1516" width="5.28515625" style="70" customWidth="1"/>
    <col min="1517" max="1517" width="34.7109375" style="70" customWidth="1"/>
    <col min="1518" max="1518" width="8.42578125" style="70" customWidth="1"/>
    <col min="1519" max="1519" width="8.5703125" style="70" customWidth="1"/>
    <col min="1520" max="1520" width="11.7109375" style="70" customWidth="1"/>
    <col min="1521" max="1521" width="14.140625" style="70" customWidth="1"/>
    <col min="1522" max="1522" width="12.7109375" style="70" customWidth="1"/>
    <col min="1523" max="1523" width="12.28515625" style="70" bestFit="1" customWidth="1"/>
    <col min="1524" max="1524" width="22.7109375" style="70" customWidth="1"/>
    <col min="1525" max="1771" width="9.140625" style="70"/>
    <col min="1772" max="1772" width="5.28515625" style="70" customWidth="1"/>
    <col min="1773" max="1773" width="34.7109375" style="70" customWidth="1"/>
    <col min="1774" max="1774" width="8.42578125" style="70" customWidth="1"/>
    <col min="1775" max="1775" width="8.5703125" style="70" customWidth="1"/>
    <col min="1776" max="1776" width="11.7109375" style="70" customWidth="1"/>
    <col min="1777" max="1777" width="14.140625" style="70" customWidth="1"/>
    <col min="1778" max="1778" width="12.7109375" style="70" customWidth="1"/>
    <col min="1779" max="1779" width="12.28515625" style="70" bestFit="1" customWidth="1"/>
    <col min="1780" max="1780" width="22.7109375" style="70" customWidth="1"/>
    <col min="1781" max="2027" width="9.140625" style="70"/>
    <col min="2028" max="2028" width="5.28515625" style="70" customWidth="1"/>
    <col min="2029" max="2029" width="34.7109375" style="70" customWidth="1"/>
    <col min="2030" max="2030" width="8.42578125" style="70" customWidth="1"/>
    <col min="2031" max="2031" width="8.5703125" style="70" customWidth="1"/>
    <col min="2032" max="2032" width="11.7109375" style="70" customWidth="1"/>
    <col min="2033" max="2033" width="14.140625" style="70" customWidth="1"/>
    <col min="2034" max="2034" width="12.7109375" style="70" customWidth="1"/>
    <col min="2035" max="2035" width="12.28515625" style="70" bestFit="1" customWidth="1"/>
    <col min="2036" max="2036" width="22.7109375" style="70" customWidth="1"/>
    <col min="2037" max="2283" width="9.140625" style="70"/>
    <col min="2284" max="2284" width="5.28515625" style="70" customWidth="1"/>
    <col min="2285" max="2285" width="34.7109375" style="70" customWidth="1"/>
    <col min="2286" max="2286" width="8.42578125" style="70" customWidth="1"/>
    <col min="2287" max="2287" width="8.5703125" style="70" customWidth="1"/>
    <col min="2288" max="2288" width="11.7109375" style="70" customWidth="1"/>
    <col min="2289" max="2289" width="14.140625" style="70" customWidth="1"/>
    <col min="2290" max="2290" width="12.7109375" style="70" customWidth="1"/>
    <col min="2291" max="2291" width="12.28515625" style="70" bestFit="1" customWidth="1"/>
    <col min="2292" max="2292" width="22.7109375" style="70" customWidth="1"/>
    <col min="2293" max="2539" width="9.140625" style="70"/>
    <col min="2540" max="2540" width="5.28515625" style="70" customWidth="1"/>
    <col min="2541" max="2541" width="34.7109375" style="70" customWidth="1"/>
    <col min="2542" max="2542" width="8.42578125" style="70" customWidth="1"/>
    <col min="2543" max="2543" width="8.5703125" style="70" customWidth="1"/>
    <col min="2544" max="2544" width="11.7109375" style="70" customWidth="1"/>
    <col min="2545" max="2545" width="14.140625" style="70" customWidth="1"/>
    <col min="2546" max="2546" width="12.7109375" style="70" customWidth="1"/>
    <col min="2547" max="2547" width="12.28515625" style="70" bestFit="1" customWidth="1"/>
    <col min="2548" max="2548" width="22.7109375" style="70" customWidth="1"/>
    <col min="2549" max="2795" width="9.140625" style="70"/>
    <col min="2796" max="2796" width="5.28515625" style="70" customWidth="1"/>
    <col min="2797" max="2797" width="34.7109375" style="70" customWidth="1"/>
    <col min="2798" max="2798" width="8.42578125" style="70" customWidth="1"/>
    <col min="2799" max="2799" width="8.5703125" style="70" customWidth="1"/>
    <col min="2800" max="2800" width="11.7109375" style="70" customWidth="1"/>
    <col min="2801" max="2801" width="14.140625" style="70" customWidth="1"/>
    <col min="2802" max="2802" width="12.7109375" style="70" customWidth="1"/>
    <col min="2803" max="2803" width="12.28515625" style="70" bestFit="1" customWidth="1"/>
    <col min="2804" max="2804" width="22.7109375" style="70" customWidth="1"/>
    <col min="2805" max="3051" width="9.140625" style="70"/>
    <col min="3052" max="3052" width="5.28515625" style="70" customWidth="1"/>
    <col min="3053" max="3053" width="34.7109375" style="70" customWidth="1"/>
    <col min="3054" max="3054" width="8.42578125" style="70" customWidth="1"/>
    <col min="3055" max="3055" width="8.5703125" style="70" customWidth="1"/>
    <col min="3056" max="3056" width="11.7109375" style="70" customWidth="1"/>
    <col min="3057" max="3057" width="14.140625" style="70" customWidth="1"/>
    <col min="3058" max="3058" width="12.7109375" style="70" customWidth="1"/>
    <col min="3059" max="3059" width="12.28515625" style="70" bestFit="1" customWidth="1"/>
    <col min="3060" max="3060" width="22.7109375" style="70" customWidth="1"/>
    <col min="3061" max="3307" width="9.140625" style="70"/>
    <col min="3308" max="3308" width="5.28515625" style="70" customWidth="1"/>
    <col min="3309" max="3309" width="34.7109375" style="70" customWidth="1"/>
    <col min="3310" max="3310" width="8.42578125" style="70" customWidth="1"/>
    <col min="3311" max="3311" width="8.5703125" style="70" customWidth="1"/>
    <col min="3312" max="3312" width="11.7109375" style="70" customWidth="1"/>
    <col min="3313" max="3313" width="14.140625" style="70" customWidth="1"/>
    <col min="3314" max="3314" width="12.7109375" style="70" customWidth="1"/>
    <col min="3315" max="3315" width="12.28515625" style="70" bestFit="1" customWidth="1"/>
    <col min="3316" max="3316" width="22.7109375" style="70" customWidth="1"/>
    <col min="3317" max="3563" width="9.140625" style="70"/>
    <col min="3564" max="3564" width="5.28515625" style="70" customWidth="1"/>
    <col min="3565" max="3565" width="34.7109375" style="70" customWidth="1"/>
    <col min="3566" max="3566" width="8.42578125" style="70" customWidth="1"/>
    <col min="3567" max="3567" width="8.5703125" style="70" customWidth="1"/>
    <col min="3568" max="3568" width="11.7109375" style="70" customWidth="1"/>
    <col min="3569" max="3569" width="14.140625" style="70" customWidth="1"/>
    <col min="3570" max="3570" width="12.7109375" style="70" customWidth="1"/>
    <col min="3571" max="3571" width="12.28515625" style="70" bestFit="1" customWidth="1"/>
    <col min="3572" max="3572" width="22.7109375" style="70" customWidth="1"/>
    <col min="3573" max="3819" width="9.140625" style="70"/>
    <col min="3820" max="3820" width="5.28515625" style="70" customWidth="1"/>
    <col min="3821" max="3821" width="34.7109375" style="70" customWidth="1"/>
    <col min="3822" max="3822" width="8.42578125" style="70" customWidth="1"/>
    <col min="3823" max="3823" width="8.5703125" style="70" customWidth="1"/>
    <col min="3824" max="3824" width="11.7109375" style="70" customWidth="1"/>
    <col min="3825" max="3825" width="14.140625" style="70" customWidth="1"/>
    <col min="3826" max="3826" width="12.7109375" style="70" customWidth="1"/>
    <col min="3827" max="3827" width="12.28515625" style="70" bestFit="1" customWidth="1"/>
    <col min="3828" max="3828" width="22.7109375" style="70" customWidth="1"/>
    <col min="3829" max="4075" width="9.140625" style="70"/>
    <col min="4076" max="4076" width="5.28515625" style="70" customWidth="1"/>
    <col min="4077" max="4077" width="34.7109375" style="70" customWidth="1"/>
    <col min="4078" max="4078" width="8.42578125" style="70" customWidth="1"/>
    <col min="4079" max="4079" width="8.5703125" style="70" customWidth="1"/>
    <col min="4080" max="4080" width="11.7109375" style="70" customWidth="1"/>
    <col min="4081" max="4081" width="14.140625" style="70" customWidth="1"/>
    <col min="4082" max="4082" width="12.7109375" style="70" customWidth="1"/>
    <col min="4083" max="4083" width="12.28515625" style="70" bestFit="1" customWidth="1"/>
    <col min="4084" max="4084" width="22.7109375" style="70" customWidth="1"/>
    <col min="4085" max="4331" width="9.140625" style="70"/>
    <col min="4332" max="4332" width="5.28515625" style="70" customWidth="1"/>
    <col min="4333" max="4333" width="34.7109375" style="70" customWidth="1"/>
    <col min="4334" max="4334" width="8.42578125" style="70" customWidth="1"/>
    <col min="4335" max="4335" width="8.5703125" style="70" customWidth="1"/>
    <col min="4336" max="4336" width="11.7109375" style="70" customWidth="1"/>
    <col min="4337" max="4337" width="14.140625" style="70" customWidth="1"/>
    <col min="4338" max="4338" width="12.7109375" style="70" customWidth="1"/>
    <col min="4339" max="4339" width="12.28515625" style="70" bestFit="1" customWidth="1"/>
    <col min="4340" max="4340" width="22.7109375" style="70" customWidth="1"/>
    <col min="4341" max="4587" width="9.140625" style="70"/>
    <col min="4588" max="4588" width="5.28515625" style="70" customWidth="1"/>
    <col min="4589" max="4589" width="34.7109375" style="70" customWidth="1"/>
    <col min="4590" max="4590" width="8.42578125" style="70" customWidth="1"/>
    <col min="4591" max="4591" width="8.5703125" style="70" customWidth="1"/>
    <col min="4592" max="4592" width="11.7109375" style="70" customWidth="1"/>
    <col min="4593" max="4593" width="14.140625" style="70" customWidth="1"/>
    <col min="4594" max="4594" width="12.7109375" style="70" customWidth="1"/>
    <col min="4595" max="4595" width="12.28515625" style="70" bestFit="1" customWidth="1"/>
    <col min="4596" max="4596" width="22.7109375" style="70" customWidth="1"/>
    <col min="4597" max="4843" width="9.140625" style="70"/>
    <col min="4844" max="4844" width="5.28515625" style="70" customWidth="1"/>
    <col min="4845" max="4845" width="34.7109375" style="70" customWidth="1"/>
    <col min="4846" max="4846" width="8.42578125" style="70" customWidth="1"/>
    <col min="4847" max="4847" width="8.5703125" style="70" customWidth="1"/>
    <col min="4848" max="4848" width="11.7109375" style="70" customWidth="1"/>
    <col min="4849" max="4849" width="14.140625" style="70" customWidth="1"/>
    <col min="4850" max="4850" width="12.7109375" style="70" customWidth="1"/>
    <col min="4851" max="4851" width="12.28515625" style="70" bestFit="1" customWidth="1"/>
    <col min="4852" max="4852" width="22.7109375" style="70" customWidth="1"/>
    <col min="4853" max="5099" width="9.140625" style="70"/>
    <col min="5100" max="5100" width="5.28515625" style="70" customWidth="1"/>
    <col min="5101" max="5101" width="34.7109375" style="70" customWidth="1"/>
    <col min="5102" max="5102" width="8.42578125" style="70" customWidth="1"/>
    <col min="5103" max="5103" width="8.5703125" style="70" customWidth="1"/>
    <col min="5104" max="5104" width="11.7109375" style="70" customWidth="1"/>
    <col min="5105" max="5105" width="14.140625" style="70" customWidth="1"/>
    <col min="5106" max="5106" width="12.7109375" style="70" customWidth="1"/>
    <col min="5107" max="5107" width="12.28515625" style="70" bestFit="1" customWidth="1"/>
    <col min="5108" max="5108" width="22.7109375" style="70" customWidth="1"/>
    <col min="5109" max="5355" width="9.140625" style="70"/>
    <col min="5356" max="5356" width="5.28515625" style="70" customWidth="1"/>
    <col min="5357" max="5357" width="34.7109375" style="70" customWidth="1"/>
    <col min="5358" max="5358" width="8.42578125" style="70" customWidth="1"/>
    <col min="5359" max="5359" width="8.5703125" style="70" customWidth="1"/>
    <col min="5360" max="5360" width="11.7109375" style="70" customWidth="1"/>
    <col min="5361" max="5361" width="14.140625" style="70" customWidth="1"/>
    <col min="5362" max="5362" width="12.7109375" style="70" customWidth="1"/>
    <col min="5363" max="5363" width="12.28515625" style="70" bestFit="1" customWidth="1"/>
    <col min="5364" max="5364" width="22.7109375" style="70" customWidth="1"/>
    <col min="5365" max="5611" width="9.140625" style="70"/>
    <col min="5612" max="5612" width="5.28515625" style="70" customWidth="1"/>
    <col min="5613" max="5613" width="34.7109375" style="70" customWidth="1"/>
    <col min="5614" max="5614" width="8.42578125" style="70" customWidth="1"/>
    <col min="5615" max="5615" width="8.5703125" style="70" customWidth="1"/>
    <col min="5616" max="5616" width="11.7109375" style="70" customWidth="1"/>
    <col min="5617" max="5617" width="14.140625" style="70" customWidth="1"/>
    <col min="5618" max="5618" width="12.7109375" style="70" customWidth="1"/>
    <col min="5619" max="5619" width="12.28515625" style="70" bestFit="1" customWidth="1"/>
    <col min="5620" max="5620" width="22.7109375" style="70" customWidth="1"/>
    <col min="5621" max="5867" width="9.140625" style="70"/>
    <col min="5868" max="5868" width="5.28515625" style="70" customWidth="1"/>
    <col min="5869" max="5869" width="34.7109375" style="70" customWidth="1"/>
    <col min="5870" max="5870" width="8.42578125" style="70" customWidth="1"/>
    <col min="5871" max="5871" width="8.5703125" style="70" customWidth="1"/>
    <col min="5872" max="5872" width="11.7109375" style="70" customWidth="1"/>
    <col min="5873" max="5873" width="14.140625" style="70" customWidth="1"/>
    <col min="5874" max="5874" width="12.7109375" style="70" customWidth="1"/>
    <col min="5875" max="5875" width="12.28515625" style="70" bestFit="1" customWidth="1"/>
    <col min="5876" max="5876" width="22.7109375" style="70" customWidth="1"/>
    <col min="5877" max="6123" width="9.140625" style="70"/>
    <col min="6124" max="6124" width="5.28515625" style="70" customWidth="1"/>
    <col min="6125" max="6125" width="34.7109375" style="70" customWidth="1"/>
    <col min="6126" max="6126" width="8.42578125" style="70" customWidth="1"/>
    <col min="6127" max="6127" width="8.5703125" style="70" customWidth="1"/>
    <col min="6128" max="6128" width="11.7109375" style="70" customWidth="1"/>
    <col min="6129" max="6129" width="14.140625" style="70" customWidth="1"/>
    <col min="6130" max="6130" width="12.7109375" style="70" customWidth="1"/>
    <col min="6131" max="6131" width="12.28515625" style="70" bestFit="1" customWidth="1"/>
    <col min="6132" max="6132" width="22.7109375" style="70" customWidth="1"/>
    <col min="6133" max="6379" width="9.140625" style="70"/>
    <col min="6380" max="6380" width="5.28515625" style="70" customWidth="1"/>
    <col min="6381" max="6381" width="34.7109375" style="70" customWidth="1"/>
    <col min="6382" max="6382" width="8.42578125" style="70" customWidth="1"/>
    <col min="6383" max="6383" width="8.5703125" style="70" customWidth="1"/>
    <col min="6384" max="6384" width="11.7109375" style="70" customWidth="1"/>
    <col min="6385" max="6385" width="14.140625" style="70" customWidth="1"/>
    <col min="6386" max="6386" width="12.7109375" style="70" customWidth="1"/>
    <col min="6387" max="6387" width="12.28515625" style="70" bestFit="1" customWidth="1"/>
    <col min="6388" max="6388" width="22.7109375" style="70" customWidth="1"/>
    <col min="6389" max="6635" width="9.140625" style="70"/>
    <col min="6636" max="6636" width="5.28515625" style="70" customWidth="1"/>
    <col min="6637" max="6637" width="34.7109375" style="70" customWidth="1"/>
    <col min="6638" max="6638" width="8.42578125" style="70" customWidth="1"/>
    <col min="6639" max="6639" width="8.5703125" style="70" customWidth="1"/>
    <col min="6640" max="6640" width="11.7109375" style="70" customWidth="1"/>
    <col min="6641" max="6641" width="14.140625" style="70" customWidth="1"/>
    <col min="6642" max="6642" width="12.7109375" style="70" customWidth="1"/>
    <col min="6643" max="6643" width="12.28515625" style="70" bestFit="1" customWidth="1"/>
    <col min="6644" max="6644" width="22.7109375" style="70" customWidth="1"/>
    <col min="6645" max="6891" width="9.140625" style="70"/>
    <col min="6892" max="6892" width="5.28515625" style="70" customWidth="1"/>
    <col min="6893" max="6893" width="34.7109375" style="70" customWidth="1"/>
    <col min="6894" max="6894" width="8.42578125" style="70" customWidth="1"/>
    <col min="6895" max="6895" width="8.5703125" style="70" customWidth="1"/>
    <col min="6896" max="6896" width="11.7109375" style="70" customWidth="1"/>
    <col min="6897" max="6897" width="14.140625" style="70" customWidth="1"/>
    <col min="6898" max="6898" width="12.7109375" style="70" customWidth="1"/>
    <col min="6899" max="6899" width="12.28515625" style="70" bestFit="1" customWidth="1"/>
    <col min="6900" max="6900" width="22.7109375" style="70" customWidth="1"/>
    <col min="6901" max="7147" width="9.140625" style="70"/>
    <col min="7148" max="7148" width="5.28515625" style="70" customWidth="1"/>
    <col min="7149" max="7149" width="34.7109375" style="70" customWidth="1"/>
    <col min="7150" max="7150" width="8.42578125" style="70" customWidth="1"/>
    <col min="7151" max="7151" width="8.5703125" style="70" customWidth="1"/>
    <col min="7152" max="7152" width="11.7109375" style="70" customWidth="1"/>
    <col min="7153" max="7153" width="14.140625" style="70" customWidth="1"/>
    <col min="7154" max="7154" width="12.7109375" style="70" customWidth="1"/>
    <col min="7155" max="7155" width="12.28515625" style="70" bestFit="1" customWidth="1"/>
    <col min="7156" max="7156" width="22.7109375" style="70" customWidth="1"/>
    <col min="7157" max="7403" width="9.140625" style="70"/>
    <col min="7404" max="7404" width="5.28515625" style="70" customWidth="1"/>
    <col min="7405" max="7405" width="34.7109375" style="70" customWidth="1"/>
    <col min="7406" max="7406" width="8.42578125" style="70" customWidth="1"/>
    <col min="7407" max="7407" width="8.5703125" style="70" customWidth="1"/>
    <col min="7408" max="7408" width="11.7109375" style="70" customWidth="1"/>
    <col min="7409" max="7409" width="14.140625" style="70" customWidth="1"/>
    <col min="7410" max="7410" width="12.7109375" style="70" customWidth="1"/>
    <col min="7411" max="7411" width="12.28515625" style="70" bestFit="1" customWidth="1"/>
    <col min="7412" max="7412" width="22.7109375" style="70" customWidth="1"/>
    <col min="7413" max="7659" width="9.140625" style="70"/>
    <col min="7660" max="7660" width="5.28515625" style="70" customWidth="1"/>
    <col min="7661" max="7661" width="34.7109375" style="70" customWidth="1"/>
    <col min="7662" max="7662" width="8.42578125" style="70" customWidth="1"/>
    <col min="7663" max="7663" width="8.5703125" style="70" customWidth="1"/>
    <col min="7664" max="7664" width="11.7109375" style="70" customWidth="1"/>
    <col min="7665" max="7665" width="14.140625" style="70" customWidth="1"/>
    <col min="7666" max="7666" width="12.7109375" style="70" customWidth="1"/>
    <col min="7667" max="7667" width="12.28515625" style="70" bestFit="1" customWidth="1"/>
    <col min="7668" max="7668" width="22.7109375" style="70" customWidth="1"/>
    <col min="7669" max="7915" width="9.140625" style="70"/>
    <col min="7916" max="7916" width="5.28515625" style="70" customWidth="1"/>
    <col min="7917" max="7917" width="34.7109375" style="70" customWidth="1"/>
    <col min="7918" max="7918" width="8.42578125" style="70" customWidth="1"/>
    <col min="7919" max="7919" width="8.5703125" style="70" customWidth="1"/>
    <col min="7920" max="7920" width="11.7109375" style="70" customWidth="1"/>
    <col min="7921" max="7921" width="14.140625" style="70" customWidth="1"/>
    <col min="7922" max="7922" width="12.7109375" style="70" customWidth="1"/>
    <col min="7923" max="7923" width="12.28515625" style="70" bestFit="1" customWidth="1"/>
    <col min="7924" max="7924" width="22.7109375" style="70" customWidth="1"/>
    <col min="7925" max="8171" width="9.140625" style="70"/>
    <col min="8172" max="8172" width="5.28515625" style="70" customWidth="1"/>
    <col min="8173" max="8173" width="34.7109375" style="70" customWidth="1"/>
    <col min="8174" max="8174" width="8.42578125" style="70" customWidth="1"/>
    <col min="8175" max="8175" width="8.5703125" style="70" customWidth="1"/>
    <col min="8176" max="8176" width="11.7109375" style="70" customWidth="1"/>
    <col min="8177" max="8177" width="14.140625" style="70" customWidth="1"/>
    <col min="8178" max="8178" width="12.7109375" style="70" customWidth="1"/>
    <col min="8179" max="8179" width="12.28515625" style="70" bestFit="1" customWidth="1"/>
    <col min="8180" max="8180" width="22.7109375" style="70" customWidth="1"/>
    <col min="8181" max="8427" width="9.140625" style="70"/>
    <col min="8428" max="8428" width="5.28515625" style="70" customWidth="1"/>
    <col min="8429" max="8429" width="34.7109375" style="70" customWidth="1"/>
    <col min="8430" max="8430" width="8.42578125" style="70" customWidth="1"/>
    <col min="8431" max="8431" width="8.5703125" style="70" customWidth="1"/>
    <col min="8432" max="8432" width="11.7109375" style="70" customWidth="1"/>
    <col min="8433" max="8433" width="14.140625" style="70" customWidth="1"/>
    <col min="8434" max="8434" width="12.7109375" style="70" customWidth="1"/>
    <col min="8435" max="8435" width="12.28515625" style="70" bestFit="1" customWidth="1"/>
    <col min="8436" max="8436" width="22.7109375" style="70" customWidth="1"/>
    <col min="8437" max="8683" width="9.140625" style="70"/>
    <col min="8684" max="8684" width="5.28515625" style="70" customWidth="1"/>
    <col min="8685" max="8685" width="34.7109375" style="70" customWidth="1"/>
    <col min="8686" max="8686" width="8.42578125" style="70" customWidth="1"/>
    <col min="8687" max="8687" width="8.5703125" style="70" customWidth="1"/>
    <col min="8688" max="8688" width="11.7109375" style="70" customWidth="1"/>
    <col min="8689" max="8689" width="14.140625" style="70" customWidth="1"/>
    <col min="8690" max="8690" width="12.7109375" style="70" customWidth="1"/>
    <col min="8691" max="8691" width="12.28515625" style="70" bestFit="1" customWidth="1"/>
    <col min="8692" max="8692" width="22.7109375" style="70" customWidth="1"/>
    <col min="8693" max="8939" width="9.140625" style="70"/>
    <col min="8940" max="8940" width="5.28515625" style="70" customWidth="1"/>
    <col min="8941" max="8941" width="34.7109375" style="70" customWidth="1"/>
    <col min="8942" max="8942" width="8.42578125" style="70" customWidth="1"/>
    <col min="8943" max="8943" width="8.5703125" style="70" customWidth="1"/>
    <col min="8944" max="8944" width="11.7109375" style="70" customWidth="1"/>
    <col min="8945" max="8945" width="14.140625" style="70" customWidth="1"/>
    <col min="8946" max="8946" width="12.7109375" style="70" customWidth="1"/>
    <col min="8947" max="8947" width="12.28515625" style="70" bestFit="1" customWidth="1"/>
    <col min="8948" max="8948" width="22.7109375" style="70" customWidth="1"/>
    <col min="8949" max="9195" width="9.140625" style="70"/>
    <col min="9196" max="9196" width="5.28515625" style="70" customWidth="1"/>
    <col min="9197" max="9197" width="34.7109375" style="70" customWidth="1"/>
    <col min="9198" max="9198" width="8.42578125" style="70" customWidth="1"/>
    <col min="9199" max="9199" width="8.5703125" style="70" customWidth="1"/>
    <col min="9200" max="9200" width="11.7109375" style="70" customWidth="1"/>
    <col min="9201" max="9201" width="14.140625" style="70" customWidth="1"/>
    <col min="9202" max="9202" width="12.7109375" style="70" customWidth="1"/>
    <col min="9203" max="9203" width="12.28515625" style="70" bestFit="1" customWidth="1"/>
    <col min="9204" max="9204" width="22.7109375" style="70" customWidth="1"/>
    <col min="9205" max="9451" width="9.140625" style="70"/>
    <col min="9452" max="9452" width="5.28515625" style="70" customWidth="1"/>
    <col min="9453" max="9453" width="34.7109375" style="70" customWidth="1"/>
    <col min="9454" max="9454" width="8.42578125" style="70" customWidth="1"/>
    <col min="9455" max="9455" width="8.5703125" style="70" customWidth="1"/>
    <col min="9456" max="9456" width="11.7109375" style="70" customWidth="1"/>
    <col min="9457" max="9457" width="14.140625" style="70" customWidth="1"/>
    <col min="9458" max="9458" width="12.7109375" style="70" customWidth="1"/>
    <col min="9459" max="9459" width="12.28515625" style="70" bestFit="1" customWidth="1"/>
    <col min="9460" max="9460" width="22.7109375" style="70" customWidth="1"/>
    <col min="9461" max="9707" width="9.140625" style="70"/>
    <col min="9708" max="9708" width="5.28515625" style="70" customWidth="1"/>
    <col min="9709" max="9709" width="34.7109375" style="70" customWidth="1"/>
    <col min="9710" max="9710" width="8.42578125" style="70" customWidth="1"/>
    <col min="9711" max="9711" width="8.5703125" style="70" customWidth="1"/>
    <col min="9712" max="9712" width="11.7109375" style="70" customWidth="1"/>
    <col min="9713" max="9713" width="14.140625" style="70" customWidth="1"/>
    <col min="9714" max="9714" width="12.7109375" style="70" customWidth="1"/>
    <col min="9715" max="9715" width="12.28515625" style="70" bestFit="1" customWidth="1"/>
    <col min="9716" max="9716" width="22.7109375" style="70" customWidth="1"/>
    <col min="9717" max="9963" width="9.140625" style="70"/>
    <col min="9964" max="9964" width="5.28515625" style="70" customWidth="1"/>
    <col min="9965" max="9965" width="34.7109375" style="70" customWidth="1"/>
    <col min="9966" max="9966" width="8.42578125" style="70" customWidth="1"/>
    <col min="9967" max="9967" width="8.5703125" style="70" customWidth="1"/>
    <col min="9968" max="9968" width="11.7109375" style="70" customWidth="1"/>
    <col min="9969" max="9969" width="14.140625" style="70" customWidth="1"/>
    <col min="9970" max="9970" width="12.7109375" style="70" customWidth="1"/>
    <col min="9971" max="9971" width="12.28515625" style="70" bestFit="1" customWidth="1"/>
    <col min="9972" max="9972" width="22.7109375" style="70" customWidth="1"/>
    <col min="9973" max="10219" width="9.140625" style="70"/>
    <col min="10220" max="10220" width="5.28515625" style="70" customWidth="1"/>
    <col min="10221" max="10221" width="34.7109375" style="70" customWidth="1"/>
    <col min="10222" max="10222" width="8.42578125" style="70" customWidth="1"/>
    <col min="10223" max="10223" width="8.5703125" style="70" customWidth="1"/>
    <col min="10224" max="10224" width="11.7109375" style="70" customWidth="1"/>
    <col min="10225" max="10225" width="14.140625" style="70" customWidth="1"/>
    <col min="10226" max="10226" width="12.7109375" style="70" customWidth="1"/>
    <col min="10227" max="10227" width="12.28515625" style="70" bestFit="1" customWidth="1"/>
    <col min="10228" max="10228" width="22.7109375" style="70" customWidth="1"/>
    <col min="10229" max="10475" width="9.140625" style="70"/>
    <col min="10476" max="10476" width="5.28515625" style="70" customWidth="1"/>
    <col min="10477" max="10477" width="34.7109375" style="70" customWidth="1"/>
    <col min="10478" max="10478" width="8.42578125" style="70" customWidth="1"/>
    <col min="10479" max="10479" width="8.5703125" style="70" customWidth="1"/>
    <col min="10480" max="10480" width="11.7109375" style="70" customWidth="1"/>
    <col min="10481" max="10481" width="14.140625" style="70" customWidth="1"/>
    <col min="10482" max="10482" width="12.7109375" style="70" customWidth="1"/>
    <col min="10483" max="10483" width="12.28515625" style="70" bestFit="1" customWidth="1"/>
    <col min="10484" max="10484" width="22.7109375" style="70" customWidth="1"/>
    <col min="10485" max="10731" width="9.140625" style="70"/>
    <col min="10732" max="10732" width="5.28515625" style="70" customWidth="1"/>
    <col min="10733" max="10733" width="34.7109375" style="70" customWidth="1"/>
    <col min="10734" max="10734" width="8.42578125" style="70" customWidth="1"/>
    <col min="10735" max="10735" width="8.5703125" style="70" customWidth="1"/>
    <col min="10736" max="10736" width="11.7109375" style="70" customWidth="1"/>
    <col min="10737" max="10737" width="14.140625" style="70" customWidth="1"/>
    <col min="10738" max="10738" width="12.7109375" style="70" customWidth="1"/>
    <col min="10739" max="10739" width="12.28515625" style="70" bestFit="1" customWidth="1"/>
    <col min="10740" max="10740" width="22.7109375" style="70" customWidth="1"/>
    <col min="10741" max="10987" width="9.140625" style="70"/>
    <col min="10988" max="10988" width="5.28515625" style="70" customWidth="1"/>
    <col min="10989" max="10989" width="34.7109375" style="70" customWidth="1"/>
    <col min="10990" max="10990" width="8.42578125" style="70" customWidth="1"/>
    <col min="10991" max="10991" width="8.5703125" style="70" customWidth="1"/>
    <col min="10992" max="10992" width="11.7109375" style="70" customWidth="1"/>
    <col min="10993" max="10993" width="14.140625" style="70" customWidth="1"/>
    <col min="10994" max="10994" width="12.7109375" style="70" customWidth="1"/>
    <col min="10995" max="10995" width="12.28515625" style="70" bestFit="1" customWidth="1"/>
    <col min="10996" max="10996" width="22.7109375" style="70" customWidth="1"/>
    <col min="10997" max="11243" width="9.140625" style="70"/>
    <col min="11244" max="11244" width="5.28515625" style="70" customWidth="1"/>
    <col min="11245" max="11245" width="34.7109375" style="70" customWidth="1"/>
    <col min="11246" max="11246" width="8.42578125" style="70" customWidth="1"/>
    <col min="11247" max="11247" width="8.5703125" style="70" customWidth="1"/>
    <col min="11248" max="11248" width="11.7109375" style="70" customWidth="1"/>
    <col min="11249" max="11249" width="14.140625" style="70" customWidth="1"/>
    <col min="11250" max="11250" width="12.7109375" style="70" customWidth="1"/>
    <col min="11251" max="11251" width="12.28515625" style="70" bestFit="1" customWidth="1"/>
    <col min="11252" max="11252" width="22.7109375" style="70" customWidth="1"/>
    <col min="11253" max="11499" width="9.140625" style="70"/>
    <col min="11500" max="11500" width="5.28515625" style="70" customWidth="1"/>
    <col min="11501" max="11501" width="34.7109375" style="70" customWidth="1"/>
    <col min="11502" max="11502" width="8.42578125" style="70" customWidth="1"/>
    <col min="11503" max="11503" width="8.5703125" style="70" customWidth="1"/>
    <col min="11504" max="11504" width="11.7109375" style="70" customWidth="1"/>
    <col min="11505" max="11505" width="14.140625" style="70" customWidth="1"/>
    <col min="11506" max="11506" width="12.7109375" style="70" customWidth="1"/>
    <col min="11507" max="11507" width="12.28515625" style="70" bestFit="1" customWidth="1"/>
    <col min="11508" max="11508" width="22.7109375" style="70" customWidth="1"/>
    <col min="11509" max="11755" width="9.140625" style="70"/>
    <col min="11756" max="11756" width="5.28515625" style="70" customWidth="1"/>
    <col min="11757" max="11757" width="34.7109375" style="70" customWidth="1"/>
    <col min="11758" max="11758" width="8.42578125" style="70" customWidth="1"/>
    <col min="11759" max="11759" width="8.5703125" style="70" customWidth="1"/>
    <col min="11760" max="11760" width="11.7109375" style="70" customWidth="1"/>
    <col min="11761" max="11761" width="14.140625" style="70" customWidth="1"/>
    <col min="11762" max="11762" width="12.7109375" style="70" customWidth="1"/>
    <col min="11763" max="11763" width="12.28515625" style="70" bestFit="1" customWidth="1"/>
    <col min="11764" max="11764" width="22.7109375" style="70" customWidth="1"/>
    <col min="11765" max="12011" width="9.140625" style="70"/>
    <col min="12012" max="12012" width="5.28515625" style="70" customWidth="1"/>
    <col min="12013" max="12013" width="34.7109375" style="70" customWidth="1"/>
    <col min="12014" max="12014" width="8.42578125" style="70" customWidth="1"/>
    <col min="12015" max="12015" width="8.5703125" style="70" customWidth="1"/>
    <col min="12016" max="12016" width="11.7109375" style="70" customWidth="1"/>
    <col min="12017" max="12017" width="14.140625" style="70" customWidth="1"/>
    <col min="12018" max="12018" width="12.7109375" style="70" customWidth="1"/>
    <col min="12019" max="12019" width="12.28515625" style="70" bestFit="1" customWidth="1"/>
    <col min="12020" max="12020" width="22.7109375" style="70" customWidth="1"/>
    <col min="12021" max="12267" width="9.140625" style="70"/>
    <col min="12268" max="12268" width="5.28515625" style="70" customWidth="1"/>
    <col min="12269" max="12269" width="34.7109375" style="70" customWidth="1"/>
    <col min="12270" max="12270" width="8.42578125" style="70" customWidth="1"/>
    <col min="12271" max="12271" width="8.5703125" style="70" customWidth="1"/>
    <col min="12272" max="12272" width="11.7109375" style="70" customWidth="1"/>
    <col min="12273" max="12273" width="14.140625" style="70" customWidth="1"/>
    <col min="12274" max="12274" width="12.7109375" style="70" customWidth="1"/>
    <col min="12275" max="12275" width="12.28515625" style="70" bestFit="1" customWidth="1"/>
    <col min="12276" max="12276" width="22.7109375" style="70" customWidth="1"/>
    <col min="12277" max="12523" width="9.140625" style="70"/>
    <col min="12524" max="12524" width="5.28515625" style="70" customWidth="1"/>
    <col min="12525" max="12525" width="34.7109375" style="70" customWidth="1"/>
    <col min="12526" max="12526" width="8.42578125" style="70" customWidth="1"/>
    <col min="12527" max="12527" width="8.5703125" style="70" customWidth="1"/>
    <col min="12528" max="12528" width="11.7109375" style="70" customWidth="1"/>
    <col min="12529" max="12529" width="14.140625" style="70" customWidth="1"/>
    <col min="12530" max="12530" width="12.7109375" style="70" customWidth="1"/>
    <col min="12531" max="12531" width="12.28515625" style="70" bestFit="1" customWidth="1"/>
    <col min="12532" max="12532" width="22.7109375" style="70" customWidth="1"/>
    <col min="12533" max="12779" width="9.140625" style="70"/>
    <col min="12780" max="12780" width="5.28515625" style="70" customWidth="1"/>
    <col min="12781" max="12781" width="34.7109375" style="70" customWidth="1"/>
    <col min="12782" max="12782" width="8.42578125" style="70" customWidth="1"/>
    <col min="12783" max="12783" width="8.5703125" style="70" customWidth="1"/>
    <col min="12784" max="12784" width="11.7109375" style="70" customWidth="1"/>
    <col min="12785" max="12785" width="14.140625" style="70" customWidth="1"/>
    <col min="12786" max="12786" width="12.7109375" style="70" customWidth="1"/>
    <col min="12787" max="12787" width="12.28515625" style="70" bestFit="1" customWidth="1"/>
    <col min="12788" max="12788" width="22.7109375" style="70" customWidth="1"/>
    <col min="12789" max="13035" width="9.140625" style="70"/>
    <col min="13036" max="13036" width="5.28515625" style="70" customWidth="1"/>
    <col min="13037" max="13037" width="34.7109375" style="70" customWidth="1"/>
    <col min="13038" max="13038" width="8.42578125" style="70" customWidth="1"/>
    <col min="13039" max="13039" width="8.5703125" style="70" customWidth="1"/>
    <col min="13040" max="13040" width="11.7109375" style="70" customWidth="1"/>
    <col min="13041" max="13041" width="14.140625" style="70" customWidth="1"/>
    <col min="13042" max="13042" width="12.7109375" style="70" customWidth="1"/>
    <col min="13043" max="13043" width="12.28515625" style="70" bestFit="1" customWidth="1"/>
    <col min="13044" max="13044" width="22.7109375" style="70" customWidth="1"/>
    <col min="13045" max="13291" width="9.140625" style="70"/>
    <col min="13292" max="13292" width="5.28515625" style="70" customWidth="1"/>
    <col min="13293" max="13293" width="34.7109375" style="70" customWidth="1"/>
    <col min="13294" max="13294" width="8.42578125" style="70" customWidth="1"/>
    <col min="13295" max="13295" width="8.5703125" style="70" customWidth="1"/>
    <col min="13296" max="13296" width="11.7109375" style="70" customWidth="1"/>
    <col min="13297" max="13297" width="14.140625" style="70" customWidth="1"/>
    <col min="13298" max="13298" width="12.7109375" style="70" customWidth="1"/>
    <col min="13299" max="13299" width="12.28515625" style="70" bestFit="1" customWidth="1"/>
    <col min="13300" max="13300" width="22.7109375" style="70" customWidth="1"/>
    <col min="13301" max="13547" width="9.140625" style="70"/>
    <col min="13548" max="13548" width="5.28515625" style="70" customWidth="1"/>
    <col min="13549" max="13549" width="34.7109375" style="70" customWidth="1"/>
    <col min="13550" max="13550" width="8.42578125" style="70" customWidth="1"/>
    <col min="13551" max="13551" width="8.5703125" style="70" customWidth="1"/>
    <col min="13552" max="13552" width="11.7109375" style="70" customWidth="1"/>
    <col min="13553" max="13553" width="14.140625" style="70" customWidth="1"/>
    <col min="13554" max="13554" width="12.7109375" style="70" customWidth="1"/>
    <col min="13555" max="13555" width="12.28515625" style="70" bestFit="1" customWidth="1"/>
    <col min="13556" max="13556" width="22.7109375" style="70" customWidth="1"/>
    <col min="13557" max="13803" width="9.140625" style="70"/>
    <col min="13804" max="13804" width="5.28515625" style="70" customWidth="1"/>
    <col min="13805" max="13805" width="34.7109375" style="70" customWidth="1"/>
    <col min="13806" max="13806" width="8.42578125" style="70" customWidth="1"/>
    <col min="13807" max="13807" width="8.5703125" style="70" customWidth="1"/>
    <col min="13808" max="13808" width="11.7109375" style="70" customWidth="1"/>
    <col min="13809" max="13809" width="14.140625" style="70" customWidth="1"/>
    <col min="13810" max="13810" width="12.7109375" style="70" customWidth="1"/>
    <col min="13811" max="13811" width="12.28515625" style="70" bestFit="1" customWidth="1"/>
    <col min="13812" max="13812" width="22.7109375" style="70" customWidth="1"/>
    <col min="13813" max="14059" width="9.140625" style="70"/>
    <col min="14060" max="14060" width="5.28515625" style="70" customWidth="1"/>
    <col min="14061" max="14061" width="34.7109375" style="70" customWidth="1"/>
    <col min="14062" max="14062" width="8.42578125" style="70" customWidth="1"/>
    <col min="14063" max="14063" width="8.5703125" style="70" customWidth="1"/>
    <col min="14064" max="14064" width="11.7109375" style="70" customWidth="1"/>
    <col min="14065" max="14065" width="14.140625" style="70" customWidth="1"/>
    <col min="14066" max="14066" width="12.7109375" style="70" customWidth="1"/>
    <col min="14067" max="14067" width="12.28515625" style="70" bestFit="1" customWidth="1"/>
    <col min="14068" max="14068" width="22.7109375" style="70" customWidth="1"/>
    <col min="14069" max="14315" width="9.140625" style="70"/>
    <col min="14316" max="14316" width="5.28515625" style="70" customWidth="1"/>
    <col min="14317" max="14317" width="34.7109375" style="70" customWidth="1"/>
    <col min="14318" max="14318" width="8.42578125" style="70" customWidth="1"/>
    <col min="14319" max="14319" width="8.5703125" style="70" customWidth="1"/>
    <col min="14320" max="14320" width="11.7109375" style="70" customWidth="1"/>
    <col min="14321" max="14321" width="14.140625" style="70" customWidth="1"/>
    <col min="14322" max="14322" width="12.7109375" style="70" customWidth="1"/>
    <col min="14323" max="14323" width="12.28515625" style="70" bestFit="1" customWidth="1"/>
    <col min="14324" max="14324" width="22.7109375" style="70" customWidth="1"/>
    <col min="14325" max="14571" width="9.140625" style="70"/>
    <col min="14572" max="14572" width="5.28515625" style="70" customWidth="1"/>
    <col min="14573" max="14573" width="34.7109375" style="70" customWidth="1"/>
    <col min="14574" max="14574" width="8.42578125" style="70" customWidth="1"/>
    <col min="14575" max="14575" width="8.5703125" style="70" customWidth="1"/>
    <col min="14576" max="14576" width="11.7109375" style="70" customWidth="1"/>
    <col min="14577" max="14577" width="14.140625" style="70" customWidth="1"/>
    <col min="14578" max="14578" width="12.7109375" style="70" customWidth="1"/>
    <col min="14579" max="14579" width="12.28515625" style="70" bestFit="1" customWidth="1"/>
    <col min="14580" max="14580" width="22.7109375" style="70" customWidth="1"/>
    <col min="14581" max="14827" width="9.140625" style="70"/>
    <col min="14828" max="14828" width="5.28515625" style="70" customWidth="1"/>
    <col min="14829" max="14829" width="34.7109375" style="70" customWidth="1"/>
    <col min="14830" max="14830" width="8.42578125" style="70" customWidth="1"/>
    <col min="14831" max="14831" width="8.5703125" style="70" customWidth="1"/>
    <col min="14832" max="14832" width="11.7109375" style="70" customWidth="1"/>
    <col min="14833" max="14833" width="14.140625" style="70" customWidth="1"/>
    <col min="14834" max="14834" width="12.7109375" style="70" customWidth="1"/>
    <col min="14835" max="14835" width="12.28515625" style="70" bestFit="1" customWidth="1"/>
    <col min="14836" max="14836" width="22.7109375" style="70" customWidth="1"/>
    <col min="14837" max="15083" width="9.140625" style="70"/>
    <col min="15084" max="15084" width="5.28515625" style="70" customWidth="1"/>
    <col min="15085" max="15085" width="34.7109375" style="70" customWidth="1"/>
    <col min="15086" max="15086" width="8.42578125" style="70" customWidth="1"/>
    <col min="15087" max="15087" width="8.5703125" style="70" customWidth="1"/>
    <col min="15088" max="15088" width="11.7109375" style="70" customWidth="1"/>
    <col min="15089" max="15089" width="14.140625" style="70" customWidth="1"/>
    <col min="15090" max="15090" width="12.7109375" style="70" customWidth="1"/>
    <col min="15091" max="15091" width="12.28515625" style="70" bestFit="1" customWidth="1"/>
    <col min="15092" max="15092" width="22.7109375" style="70" customWidth="1"/>
    <col min="15093" max="15339" width="9.140625" style="70"/>
    <col min="15340" max="15340" width="5.28515625" style="70" customWidth="1"/>
    <col min="15341" max="15341" width="34.7109375" style="70" customWidth="1"/>
    <col min="15342" max="15342" width="8.42578125" style="70" customWidth="1"/>
    <col min="15343" max="15343" width="8.5703125" style="70" customWidth="1"/>
    <col min="15344" max="15344" width="11.7109375" style="70" customWidth="1"/>
    <col min="15345" max="15345" width="14.140625" style="70" customWidth="1"/>
    <col min="15346" max="15346" width="12.7109375" style="70" customWidth="1"/>
    <col min="15347" max="15347" width="12.28515625" style="70" bestFit="1" customWidth="1"/>
    <col min="15348" max="15348" width="22.7109375" style="70" customWidth="1"/>
    <col min="15349" max="15595" width="9.140625" style="70"/>
    <col min="15596" max="15596" width="5.28515625" style="70" customWidth="1"/>
    <col min="15597" max="15597" width="34.7109375" style="70" customWidth="1"/>
    <col min="15598" max="15598" width="8.42578125" style="70" customWidth="1"/>
    <col min="15599" max="15599" width="8.5703125" style="70" customWidth="1"/>
    <col min="15600" max="15600" width="11.7109375" style="70" customWidth="1"/>
    <col min="15601" max="15601" width="14.140625" style="70" customWidth="1"/>
    <col min="15602" max="15602" width="12.7109375" style="70" customWidth="1"/>
    <col min="15603" max="15603" width="12.28515625" style="70" bestFit="1" customWidth="1"/>
    <col min="15604" max="15604" width="22.7109375" style="70" customWidth="1"/>
    <col min="15605" max="15851" width="9.140625" style="70"/>
    <col min="15852" max="15852" width="5.28515625" style="70" customWidth="1"/>
    <col min="15853" max="15853" width="34.7109375" style="70" customWidth="1"/>
    <col min="15854" max="15854" width="8.42578125" style="70" customWidth="1"/>
    <col min="15855" max="15855" width="8.5703125" style="70" customWidth="1"/>
    <col min="15856" max="15856" width="11.7109375" style="70" customWidth="1"/>
    <col min="15857" max="15857" width="14.140625" style="70" customWidth="1"/>
    <col min="15858" max="15858" width="12.7109375" style="70" customWidth="1"/>
    <col min="15859" max="15859" width="12.28515625" style="70" bestFit="1" customWidth="1"/>
    <col min="15860" max="15860" width="22.7109375" style="70" customWidth="1"/>
    <col min="15861" max="16107" width="9.140625" style="70"/>
    <col min="16108" max="16108" width="5.28515625" style="70" customWidth="1"/>
    <col min="16109" max="16109" width="34.7109375" style="70" customWidth="1"/>
    <col min="16110" max="16110" width="8.42578125" style="70" customWidth="1"/>
    <col min="16111" max="16111" width="8.5703125" style="70" customWidth="1"/>
    <col min="16112" max="16112" width="11.7109375" style="70" customWidth="1"/>
    <col min="16113" max="16113" width="14.140625" style="70" customWidth="1"/>
    <col min="16114" max="16114" width="12.7109375" style="70" customWidth="1"/>
    <col min="16115" max="16115" width="12.28515625" style="70" bestFit="1" customWidth="1"/>
    <col min="16116" max="16116" width="22.7109375" style="70" customWidth="1"/>
    <col min="16117" max="16384" width="9.140625" style="70"/>
  </cols>
  <sheetData>
    <row r="1" spans="1:234" x14ac:dyDescent="0.25">
      <c r="A1" s="408" t="s">
        <v>40</v>
      </c>
      <c r="B1" s="408"/>
      <c r="C1" s="408"/>
      <c r="D1" s="131"/>
      <c r="E1" s="186"/>
      <c r="G1" s="41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</row>
    <row r="2" spans="1:234" s="71" customFormat="1" x14ac:dyDescent="0.25">
      <c r="A2" s="409" t="s">
        <v>41</v>
      </c>
      <c r="B2" s="409"/>
      <c r="C2" s="409"/>
      <c r="D2" s="161"/>
      <c r="E2" s="187"/>
      <c r="F2" s="181"/>
      <c r="G2" s="43"/>
    </row>
    <row r="3" spans="1:234" ht="17.45" customHeight="1" x14ac:dyDescent="0.25">
      <c r="A3" s="418" t="s">
        <v>255</v>
      </c>
      <c r="B3" s="418"/>
      <c r="C3" s="418"/>
      <c r="D3" s="418"/>
      <c r="E3" s="418"/>
      <c r="F3" s="418"/>
      <c r="G3" s="418"/>
    </row>
    <row r="4" spans="1:234" ht="6.75" customHeight="1" x14ac:dyDescent="0.25"/>
    <row r="5" spans="1:234" ht="31.5" x14ac:dyDescent="0.25">
      <c r="A5" s="44" t="s">
        <v>0</v>
      </c>
      <c r="B5" s="44" t="s">
        <v>43</v>
      </c>
      <c r="C5" s="44" t="s">
        <v>44</v>
      </c>
      <c r="D5" s="44" t="s">
        <v>45</v>
      </c>
      <c r="E5" s="45"/>
      <c r="F5" s="162" t="s">
        <v>102</v>
      </c>
      <c r="G5" s="44" t="s">
        <v>3</v>
      </c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</row>
    <row r="6" spans="1:234" s="83" customFormat="1" x14ac:dyDescent="0.25">
      <c r="A6" s="44" t="s">
        <v>48</v>
      </c>
      <c r="B6" s="46" t="s">
        <v>49</v>
      </c>
      <c r="C6" s="163"/>
      <c r="D6" s="73"/>
      <c r="E6" s="188"/>
      <c r="F6" s="182">
        <f>+F7+F10+F11+F12+F13</f>
        <v>59074.300542589001</v>
      </c>
      <c r="G6" s="174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</row>
    <row r="7" spans="1:234" s="76" customFormat="1" x14ac:dyDescent="0.25">
      <c r="A7" s="164">
        <v>1</v>
      </c>
      <c r="B7" s="165" t="s">
        <v>50</v>
      </c>
      <c r="C7" s="166"/>
      <c r="D7" s="167"/>
      <c r="E7" s="189"/>
      <c r="F7" s="183">
        <f t="shared" ref="F7" si="0">F8+F9</f>
        <v>43605.890689706146</v>
      </c>
      <c r="G7" s="164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</row>
    <row r="8" spans="1:234" ht="75" x14ac:dyDescent="0.25">
      <c r="A8" s="202"/>
      <c r="B8" s="203" t="s">
        <v>51</v>
      </c>
      <c r="C8" s="202" t="s">
        <v>52</v>
      </c>
      <c r="D8" s="204">
        <v>10</v>
      </c>
      <c r="E8" s="205">
        <v>3488.4712551764919</v>
      </c>
      <c r="F8" s="206">
        <f>D8*E8</f>
        <v>34884.712551764918</v>
      </c>
      <c r="G8" s="202" t="s">
        <v>287</v>
      </c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</row>
    <row r="9" spans="1:234" x14ac:dyDescent="0.25">
      <c r="A9" s="53"/>
      <c r="B9" s="54" t="s">
        <v>53</v>
      </c>
      <c r="C9" s="53"/>
      <c r="D9" s="207"/>
      <c r="E9" s="208"/>
      <c r="F9" s="209">
        <f t="shared" ref="F9" si="1">F8*20/80</f>
        <v>8721.1781379412296</v>
      </c>
      <c r="G9" s="53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</row>
    <row r="10" spans="1:234" s="83" customFormat="1" x14ac:dyDescent="0.25">
      <c r="A10" s="57">
        <v>2</v>
      </c>
      <c r="B10" s="15" t="s">
        <v>245</v>
      </c>
      <c r="C10" s="57"/>
      <c r="D10" s="210"/>
      <c r="E10" s="211">
        <v>7.8E-2</v>
      </c>
      <c r="F10" s="209">
        <f>E10*$F$7</f>
        <v>3401.2594737970794</v>
      </c>
      <c r="G10" s="57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</row>
    <row r="11" spans="1:234" s="83" customFormat="1" x14ac:dyDescent="0.25">
      <c r="A11" s="57">
        <v>3</v>
      </c>
      <c r="B11" s="15" t="s">
        <v>246</v>
      </c>
      <c r="C11" s="57"/>
      <c r="D11" s="210"/>
      <c r="E11" s="211">
        <v>5.9700000000000003E-2</v>
      </c>
      <c r="F11" s="209">
        <f>E11*(F10+F7)</f>
        <v>2806.3268647611426</v>
      </c>
      <c r="G11" s="57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</row>
    <row r="12" spans="1:234" s="83" customFormat="1" x14ac:dyDescent="0.25">
      <c r="A12" s="57">
        <v>4</v>
      </c>
      <c r="B12" s="25" t="s">
        <v>247</v>
      </c>
      <c r="C12" s="57"/>
      <c r="D12" s="210"/>
      <c r="E12" s="211">
        <v>7.8100000000000003E-2</v>
      </c>
      <c r="F12" s="209">
        <f>(F7+F11+F10)*E12</f>
        <v>3890.4325559074473</v>
      </c>
      <c r="G12" s="57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</row>
    <row r="13" spans="1:234" s="83" customFormat="1" x14ac:dyDescent="0.25">
      <c r="A13" s="134">
        <v>5</v>
      </c>
      <c r="B13" s="37" t="s">
        <v>57</v>
      </c>
      <c r="C13" s="134"/>
      <c r="D13" s="212"/>
      <c r="E13" s="213">
        <v>0.1</v>
      </c>
      <c r="F13" s="214">
        <f>(F7+F11+F10+F12)*E13</f>
        <v>5370.3909584171815</v>
      </c>
      <c r="G13" s="134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</row>
    <row r="14" spans="1:234" ht="31.5" x14ac:dyDescent="0.25">
      <c r="A14" s="44" t="s">
        <v>58</v>
      </c>
      <c r="B14" s="46" t="s">
        <v>59</v>
      </c>
      <c r="C14" s="44"/>
      <c r="D14" s="174"/>
      <c r="E14" s="194"/>
      <c r="F14" s="162">
        <f>F15+F26+F27</f>
        <v>13593.449442222221</v>
      </c>
      <c r="G14" s="1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</row>
    <row r="15" spans="1:234" s="83" customFormat="1" ht="47.25" x14ac:dyDescent="0.25">
      <c r="A15" s="47" t="s">
        <v>60</v>
      </c>
      <c r="B15" s="48" t="s">
        <v>61</v>
      </c>
      <c r="C15" s="47"/>
      <c r="D15" s="215"/>
      <c r="E15" s="49"/>
      <c r="F15" s="216">
        <f>+F19</f>
        <v>2609.8788888888885</v>
      </c>
      <c r="G15" s="47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</row>
    <row r="16" spans="1:234" s="76" customFormat="1" x14ac:dyDescent="0.25">
      <c r="A16" s="50">
        <v>1</v>
      </c>
      <c r="B16" s="51" t="s">
        <v>62</v>
      </c>
      <c r="C16" s="50"/>
      <c r="D16" s="78"/>
      <c r="E16" s="217"/>
      <c r="F16" s="218"/>
      <c r="G16" s="50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5"/>
      <c r="FO16" s="75"/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5"/>
      <c r="GB16" s="75"/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5"/>
      <c r="GO16" s="75"/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5"/>
      <c r="HB16" s="75"/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5"/>
      <c r="HO16" s="75"/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</row>
    <row r="17" spans="1:234" x14ac:dyDescent="0.25">
      <c r="A17" s="20">
        <v>1.1000000000000001</v>
      </c>
      <c r="B17" s="28" t="s">
        <v>31</v>
      </c>
      <c r="C17" s="29" t="s">
        <v>64</v>
      </c>
      <c r="D17" s="20">
        <v>1</v>
      </c>
      <c r="E17" s="22">
        <v>864000</v>
      </c>
      <c r="F17" s="23">
        <f>+E17*D17</f>
        <v>864000</v>
      </c>
      <c r="G17" s="53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</row>
    <row r="18" spans="1:234" x14ac:dyDescent="0.25">
      <c r="A18" s="20">
        <v>1.2</v>
      </c>
      <c r="B18" s="28" t="s">
        <v>32</v>
      </c>
      <c r="C18" s="29" t="s">
        <v>64</v>
      </c>
      <c r="D18" s="20">
        <v>1</v>
      </c>
      <c r="E18" s="22">
        <v>865200</v>
      </c>
      <c r="F18" s="23">
        <f>+E18*D18</f>
        <v>865200</v>
      </c>
      <c r="G18" s="53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</row>
    <row r="19" spans="1:234" s="76" customFormat="1" x14ac:dyDescent="0.25">
      <c r="A19" s="50">
        <v>2</v>
      </c>
      <c r="B19" s="52" t="s">
        <v>66</v>
      </c>
      <c r="C19" s="78"/>
      <c r="D19" s="78"/>
      <c r="E19" s="217"/>
      <c r="F19" s="219">
        <f>SUM(F20:F25)</f>
        <v>2609.8788888888885</v>
      </c>
      <c r="G19" s="50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75"/>
      <c r="CX19" s="75"/>
      <c r="CY19" s="75"/>
      <c r="CZ19" s="75"/>
      <c r="DA19" s="75"/>
      <c r="DB19" s="75"/>
      <c r="DC19" s="75"/>
      <c r="DD19" s="75"/>
      <c r="DE19" s="75"/>
      <c r="DF19" s="75"/>
      <c r="DG19" s="75"/>
      <c r="DH19" s="75"/>
      <c r="DI19" s="75"/>
      <c r="DJ19" s="75"/>
      <c r="DK19" s="75"/>
      <c r="DL19" s="75"/>
      <c r="DM19" s="75"/>
      <c r="DN19" s="75"/>
      <c r="DO19" s="75"/>
      <c r="DP19" s="75"/>
      <c r="DQ19" s="75"/>
      <c r="DR19" s="75"/>
      <c r="DS19" s="75"/>
      <c r="DT19" s="75"/>
      <c r="DU19" s="75"/>
      <c r="DV19" s="75"/>
      <c r="DW19" s="75"/>
      <c r="DX19" s="75"/>
      <c r="DY19" s="75"/>
      <c r="DZ19" s="75"/>
      <c r="EA19" s="75"/>
      <c r="EB19" s="75"/>
      <c r="EC19" s="75"/>
      <c r="ED19" s="75"/>
      <c r="EE19" s="75"/>
      <c r="EF19" s="75"/>
      <c r="EG19" s="75"/>
      <c r="EH19" s="75"/>
      <c r="EI19" s="75"/>
      <c r="EJ19" s="75"/>
      <c r="EK19" s="75"/>
      <c r="EL19" s="75"/>
      <c r="EM19" s="75"/>
      <c r="EN19" s="75"/>
      <c r="EO19" s="75"/>
      <c r="EP19" s="75"/>
      <c r="EQ19" s="75"/>
      <c r="ER19" s="75"/>
      <c r="ES19" s="75"/>
      <c r="ET19" s="75"/>
      <c r="EU19" s="75"/>
      <c r="EV19" s="75"/>
      <c r="EW19" s="75"/>
      <c r="EX19" s="75"/>
      <c r="EY19" s="75"/>
      <c r="EZ19" s="75"/>
      <c r="FA19" s="75"/>
      <c r="FB19" s="75"/>
      <c r="FC19" s="75"/>
      <c r="FD19" s="75"/>
      <c r="FE19" s="75"/>
      <c r="FF19" s="75"/>
      <c r="FG19" s="75"/>
      <c r="FH19" s="75"/>
      <c r="FI19" s="75"/>
      <c r="FJ19" s="75"/>
      <c r="FK19" s="75"/>
      <c r="FL19" s="75"/>
      <c r="FM19" s="75"/>
      <c r="FN19" s="75"/>
      <c r="FO19" s="75"/>
      <c r="FP19" s="75"/>
      <c r="FQ19" s="75"/>
      <c r="FR19" s="75"/>
      <c r="FS19" s="75"/>
      <c r="FT19" s="75"/>
      <c r="FU19" s="75"/>
      <c r="FV19" s="75"/>
      <c r="FW19" s="75"/>
      <c r="FX19" s="75"/>
      <c r="FY19" s="75"/>
      <c r="FZ19" s="75"/>
      <c r="GA19" s="75"/>
      <c r="GB19" s="75"/>
      <c r="GC19" s="75"/>
      <c r="GD19" s="75"/>
      <c r="GE19" s="75"/>
      <c r="GF19" s="75"/>
      <c r="GG19" s="75"/>
      <c r="GH19" s="75"/>
      <c r="GI19" s="75"/>
      <c r="GJ19" s="75"/>
      <c r="GK19" s="75"/>
      <c r="GL19" s="75"/>
      <c r="GM19" s="75"/>
      <c r="GN19" s="75"/>
      <c r="GO19" s="75"/>
      <c r="GP19" s="75"/>
      <c r="GQ19" s="75"/>
      <c r="GR19" s="75"/>
      <c r="GS19" s="75"/>
      <c r="GT19" s="75"/>
      <c r="GU19" s="75"/>
      <c r="GV19" s="75"/>
      <c r="GW19" s="75"/>
      <c r="GX19" s="75"/>
      <c r="GY19" s="75"/>
      <c r="GZ19" s="75"/>
      <c r="HA19" s="75"/>
      <c r="HB19" s="75"/>
      <c r="HC19" s="75"/>
      <c r="HD19" s="75"/>
      <c r="HE19" s="75"/>
      <c r="HF19" s="75"/>
      <c r="HG19" s="75"/>
      <c r="HH19" s="75"/>
      <c r="HI19" s="75"/>
      <c r="HJ19" s="75"/>
      <c r="HK19" s="75"/>
      <c r="HL19" s="75"/>
      <c r="HM19" s="75"/>
      <c r="HN19" s="75"/>
      <c r="HO19" s="75"/>
      <c r="HP19" s="75"/>
      <c r="HQ19" s="75"/>
      <c r="HR19" s="75"/>
      <c r="HS19" s="75"/>
      <c r="HT19" s="75"/>
      <c r="HU19" s="75"/>
      <c r="HV19" s="75"/>
      <c r="HW19" s="75"/>
      <c r="HX19" s="75"/>
      <c r="HY19" s="75"/>
      <c r="HZ19" s="75"/>
    </row>
    <row r="20" spans="1:234" x14ac:dyDescent="0.25">
      <c r="A20" s="53" t="s">
        <v>104</v>
      </c>
      <c r="B20" s="61" t="s">
        <v>105</v>
      </c>
      <c r="C20" s="77" t="s">
        <v>67</v>
      </c>
      <c r="D20" s="77">
        <v>1</v>
      </c>
      <c r="E20" s="220">
        <v>725</v>
      </c>
      <c r="F20" s="218">
        <f>+E20*D20</f>
        <v>725</v>
      </c>
      <c r="G20" s="63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</row>
    <row r="21" spans="1:234" ht="38.25" x14ac:dyDescent="0.25">
      <c r="A21" s="53" t="s">
        <v>108</v>
      </c>
      <c r="B21" s="28" t="s">
        <v>248</v>
      </c>
      <c r="C21" s="77" t="s">
        <v>68</v>
      </c>
      <c r="D21" s="62">
        <f>1/9</f>
        <v>0.1111111111111111</v>
      </c>
      <c r="E21" s="208">
        <v>2000</v>
      </c>
      <c r="F21" s="209">
        <f>+E21*D21</f>
        <v>222.2222222222222</v>
      </c>
      <c r="G21" s="200" t="s">
        <v>249</v>
      </c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72"/>
      <c r="FL21" s="72"/>
      <c r="FM21" s="72"/>
      <c r="FN21" s="72"/>
      <c r="FO21" s="72"/>
      <c r="FP21" s="72"/>
      <c r="FQ21" s="72"/>
      <c r="FR21" s="72"/>
      <c r="FS21" s="72"/>
      <c r="FT21" s="72"/>
      <c r="FU21" s="72"/>
      <c r="FV21" s="72"/>
      <c r="FW21" s="72"/>
      <c r="FX21" s="72"/>
      <c r="FY21" s="72"/>
      <c r="FZ21" s="72"/>
      <c r="GA21" s="72"/>
      <c r="GB21" s="72"/>
      <c r="GC21" s="72"/>
      <c r="GD21" s="72"/>
      <c r="GE21" s="72"/>
      <c r="GF21" s="72"/>
      <c r="GG21" s="72"/>
      <c r="GH21" s="72"/>
      <c r="GI21" s="72"/>
      <c r="GJ21" s="72"/>
      <c r="GK21" s="72"/>
      <c r="GL21" s="72"/>
      <c r="GM21" s="72"/>
      <c r="GN21" s="72"/>
      <c r="GO21" s="72"/>
      <c r="GP21" s="72"/>
      <c r="GQ21" s="72"/>
      <c r="GR21" s="72"/>
      <c r="GS21" s="72"/>
      <c r="GT21" s="72"/>
      <c r="GU21" s="72"/>
      <c r="GV21" s="72"/>
      <c r="GW21" s="72"/>
      <c r="GX21" s="72"/>
      <c r="GY21" s="72"/>
      <c r="GZ21" s="72"/>
      <c r="HA21" s="72"/>
      <c r="HB21" s="72"/>
      <c r="HC21" s="72"/>
      <c r="HD21" s="72"/>
      <c r="HE21" s="72"/>
      <c r="HF21" s="72"/>
      <c r="HG21" s="72"/>
      <c r="HH21" s="72"/>
      <c r="HI21" s="72"/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</row>
    <row r="22" spans="1:234" ht="25.5" x14ac:dyDescent="0.25">
      <c r="A22" s="53" t="s">
        <v>109</v>
      </c>
      <c r="B22" s="28" t="s">
        <v>69</v>
      </c>
      <c r="C22" s="77" t="s">
        <v>70</v>
      </c>
      <c r="D22" s="53">
        <v>1</v>
      </c>
      <c r="E22" s="220">
        <v>666.66666666666663</v>
      </c>
      <c r="F22" s="209">
        <v>666.66666666666663</v>
      </c>
      <c r="G22" s="63" t="s">
        <v>110</v>
      </c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</row>
    <row r="23" spans="1:234" ht="38.25" x14ac:dyDescent="0.25">
      <c r="A23" s="53" t="s">
        <v>111</v>
      </c>
      <c r="B23" s="61" t="s">
        <v>71</v>
      </c>
      <c r="C23" s="77" t="s">
        <v>72</v>
      </c>
      <c r="D23" s="53">
        <v>1</v>
      </c>
      <c r="E23" s="220">
        <v>140.54</v>
      </c>
      <c r="F23" s="209">
        <v>140.54</v>
      </c>
      <c r="G23" s="63" t="s">
        <v>73</v>
      </c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</row>
    <row r="24" spans="1:234" x14ac:dyDescent="0.25">
      <c r="A24" s="53" t="s">
        <v>112</v>
      </c>
      <c r="B24" s="61" t="s">
        <v>74</v>
      </c>
      <c r="C24" s="77" t="s">
        <v>75</v>
      </c>
      <c r="D24" s="53">
        <v>3</v>
      </c>
      <c r="E24" s="220">
        <v>22.65</v>
      </c>
      <c r="F24" s="209">
        <v>67.949999999999989</v>
      </c>
      <c r="G24" s="63" t="s">
        <v>76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</row>
    <row r="25" spans="1:234" x14ac:dyDescent="0.25">
      <c r="A25" s="53" t="s">
        <v>113</v>
      </c>
      <c r="B25" s="61" t="s">
        <v>39</v>
      </c>
      <c r="C25" s="77" t="s">
        <v>75</v>
      </c>
      <c r="D25" s="53">
        <v>10</v>
      </c>
      <c r="E25" s="220">
        <v>78.75</v>
      </c>
      <c r="F25" s="209">
        <v>787.5</v>
      </c>
      <c r="G25" s="63" t="s">
        <v>77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</row>
    <row r="26" spans="1:234" s="83" customFormat="1" x14ac:dyDescent="0.25">
      <c r="A26" s="57" t="s">
        <v>78</v>
      </c>
      <c r="B26" s="221" t="s">
        <v>79</v>
      </c>
      <c r="C26" s="88"/>
      <c r="D26" s="210"/>
      <c r="E26" s="222"/>
      <c r="F26" s="219">
        <v>10000</v>
      </c>
      <c r="G26" s="57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2"/>
      <c r="EL26" s="82"/>
      <c r="EM26" s="82"/>
      <c r="EN26" s="82"/>
      <c r="EO26" s="82"/>
      <c r="EP26" s="82"/>
      <c r="EQ26" s="82"/>
      <c r="ER26" s="82"/>
      <c r="ES26" s="82"/>
      <c r="ET26" s="82"/>
      <c r="EU26" s="82"/>
      <c r="EV26" s="82"/>
      <c r="EW26" s="82"/>
      <c r="EX26" s="82"/>
      <c r="EY26" s="82"/>
      <c r="EZ26" s="82"/>
      <c r="FA26" s="82"/>
      <c r="FB26" s="82"/>
      <c r="FC26" s="82"/>
      <c r="FD26" s="82"/>
      <c r="FE26" s="82"/>
      <c r="FF26" s="82"/>
      <c r="FG26" s="82"/>
      <c r="FH26" s="82"/>
      <c r="FI26" s="82"/>
      <c r="FJ26" s="82"/>
      <c r="FK26" s="82"/>
      <c r="FL26" s="82"/>
      <c r="FM26" s="82"/>
      <c r="FN26" s="82"/>
      <c r="FO26" s="82"/>
      <c r="FP26" s="82"/>
      <c r="FQ26" s="82"/>
      <c r="FR26" s="82"/>
      <c r="FS26" s="82"/>
      <c r="FT26" s="82"/>
      <c r="FU26" s="82"/>
      <c r="FV26" s="82"/>
      <c r="FW26" s="82"/>
      <c r="FX26" s="82"/>
      <c r="FY26" s="82"/>
      <c r="FZ26" s="82"/>
      <c r="GA26" s="82"/>
      <c r="GB26" s="82"/>
      <c r="GC26" s="82"/>
      <c r="GD26" s="82"/>
      <c r="GE26" s="82"/>
      <c r="GF26" s="82"/>
      <c r="GG26" s="82"/>
      <c r="GH26" s="82"/>
      <c r="GI26" s="82"/>
      <c r="GJ26" s="82"/>
      <c r="GK26" s="82"/>
      <c r="GL26" s="82"/>
      <c r="GM26" s="82"/>
      <c r="GN26" s="82"/>
      <c r="GO26" s="82"/>
      <c r="GP26" s="82"/>
      <c r="GQ26" s="82"/>
      <c r="GR26" s="82"/>
      <c r="GS26" s="82"/>
      <c r="GT26" s="82"/>
      <c r="GU26" s="82"/>
      <c r="GV26" s="82"/>
      <c r="GW26" s="82"/>
      <c r="GX26" s="82"/>
      <c r="GY26" s="82"/>
      <c r="GZ26" s="82"/>
      <c r="HA26" s="82"/>
      <c r="HB26" s="82"/>
      <c r="HC26" s="82"/>
      <c r="HD26" s="82"/>
      <c r="HE26" s="82"/>
      <c r="HF26" s="82"/>
      <c r="HG26" s="82"/>
      <c r="HH26" s="82"/>
      <c r="HI26" s="82"/>
      <c r="HJ26" s="82"/>
      <c r="HK26" s="82"/>
      <c r="HL26" s="82"/>
      <c r="HM26" s="82"/>
      <c r="HN26" s="82"/>
      <c r="HO26" s="82"/>
      <c r="HP26" s="82"/>
      <c r="HQ26" s="82"/>
      <c r="HR26" s="82"/>
      <c r="HS26" s="82"/>
      <c r="HT26" s="82"/>
      <c r="HU26" s="82"/>
      <c r="HV26" s="82"/>
      <c r="HW26" s="82"/>
      <c r="HX26" s="82"/>
      <c r="HY26" s="82"/>
      <c r="HZ26" s="82"/>
    </row>
    <row r="27" spans="1:234" s="83" customFormat="1" x14ac:dyDescent="0.25">
      <c r="A27" s="134" t="s">
        <v>81</v>
      </c>
      <c r="B27" s="223" t="s">
        <v>82</v>
      </c>
      <c r="C27" s="134"/>
      <c r="D27" s="212"/>
      <c r="E27" s="224">
        <v>7.8E-2</v>
      </c>
      <c r="F27" s="225">
        <f>(F15+F26)*7.8%</f>
        <v>983.57055333333335</v>
      </c>
      <c r="G27" s="226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2"/>
      <c r="EL27" s="82"/>
      <c r="EM27" s="82"/>
      <c r="EN27" s="82"/>
      <c r="EO27" s="82"/>
      <c r="EP27" s="82"/>
      <c r="EQ27" s="82"/>
      <c r="ER27" s="82"/>
      <c r="ES27" s="82"/>
      <c r="ET27" s="82"/>
      <c r="EU27" s="82"/>
      <c r="EV27" s="82"/>
      <c r="EW27" s="82"/>
      <c r="EX27" s="82"/>
      <c r="EY27" s="82"/>
      <c r="EZ27" s="82"/>
      <c r="FA27" s="82"/>
      <c r="FB27" s="82"/>
      <c r="FC27" s="82"/>
      <c r="FD27" s="82"/>
      <c r="FE27" s="82"/>
      <c r="FF27" s="82"/>
      <c r="FG27" s="82"/>
      <c r="FH27" s="82"/>
      <c r="FI27" s="82"/>
      <c r="FJ27" s="82"/>
      <c r="FK27" s="82"/>
      <c r="FL27" s="82"/>
      <c r="FM27" s="82"/>
      <c r="FN27" s="82"/>
      <c r="FO27" s="82"/>
      <c r="FP27" s="82"/>
      <c r="FQ27" s="82"/>
      <c r="FR27" s="82"/>
      <c r="FS27" s="82"/>
      <c r="FT27" s="82"/>
      <c r="FU27" s="82"/>
      <c r="FV27" s="82"/>
      <c r="FW27" s="82"/>
      <c r="FX27" s="82"/>
      <c r="FY27" s="82"/>
      <c r="FZ27" s="82"/>
      <c r="GA27" s="82"/>
      <c r="GB27" s="82"/>
      <c r="GC27" s="82"/>
      <c r="GD27" s="82"/>
      <c r="GE27" s="82"/>
      <c r="GF27" s="82"/>
      <c r="GG27" s="82"/>
      <c r="GH27" s="82"/>
      <c r="GI27" s="82"/>
      <c r="GJ27" s="82"/>
      <c r="GK27" s="82"/>
      <c r="GL27" s="82"/>
      <c r="GM27" s="82"/>
      <c r="GN27" s="82"/>
      <c r="GO27" s="82"/>
      <c r="GP27" s="82"/>
      <c r="GQ27" s="82"/>
      <c r="GR27" s="82"/>
      <c r="GS27" s="82"/>
      <c r="GT27" s="82"/>
      <c r="GU27" s="82"/>
      <c r="GV27" s="82"/>
      <c r="GW27" s="82"/>
      <c r="GX27" s="82"/>
      <c r="GY27" s="82"/>
      <c r="GZ27" s="82"/>
      <c r="HA27" s="82"/>
      <c r="HB27" s="82"/>
      <c r="HC27" s="82"/>
      <c r="HD27" s="82"/>
      <c r="HE27" s="82"/>
      <c r="HF27" s="82"/>
      <c r="HG27" s="82"/>
      <c r="HH27" s="82"/>
      <c r="HI27" s="82"/>
      <c r="HJ27" s="82"/>
      <c r="HK27" s="82"/>
      <c r="HL27" s="82"/>
      <c r="HM27" s="82"/>
      <c r="HN27" s="82"/>
      <c r="HO27" s="82"/>
      <c r="HP27" s="82"/>
      <c r="HQ27" s="82"/>
      <c r="HR27" s="82"/>
      <c r="HS27" s="82"/>
      <c r="HT27" s="82"/>
      <c r="HU27" s="82"/>
      <c r="HV27" s="82"/>
      <c r="HW27" s="82"/>
      <c r="HX27" s="82"/>
      <c r="HY27" s="82"/>
      <c r="HZ27" s="82"/>
    </row>
    <row r="28" spans="1:234" s="83" customFormat="1" x14ac:dyDescent="0.25">
      <c r="A28" s="44" t="s">
        <v>83</v>
      </c>
      <c r="B28" s="46" t="s">
        <v>84</v>
      </c>
      <c r="C28" s="44"/>
      <c r="D28" s="73"/>
      <c r="E28" s="188"/>
      <c r="F28" s="162">
        <f>F29+F33+F32+F34+F35</f>
        <v>71829.858912031064</v>
      </c>
      <c r="G28" s="174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2"/>
      <c r="EL28" s="82"/>
      <c r="EM28" s="82"/>
      <c r="EN28" s="82"/>
      <c r="EO28" s="82"/>
      <c r="EP28" s="82"/>
      <c r="EQ28" s="82"/>
      <c r="ER28" s="82"/>
      <c r="ES28" s="82"/>
      <c r="ET28" s="82"/>
      <c r="EU28" s="82"/>
      <c r="EV28" s="82"/>
      <c r="EW28" s="82"/>
      <c r="EX28" s="82"/>
      <c r="EY28" s="82"/>
      <c r="EZ28" s="82"/>
      <c r="FA28" s="82"/>
      <c r="FB28" s="82"/>
      <c r="FC28" s="82"/>
      <c r="FD28" s="82"/>
      <c r="FE28" s="82"/>
      <c r="FF28" s="82"/>
      <c r="FG28" s="82"/>
      <c r="FH28" s="82"/>
      <c r="FI28" s="82"/>
      <c r="FJ28" s="82"/>
      <c r="FK28" s="82"/>
      <c r="FL28" s="82"/>
      <c r="FM28" s="82"/>
      <c r="FN28" s="82"/>
      <c r="FO28" s="82"/>
      <c r="FP28" s="82"/>
      <c r="FQ28" s="82"/>
      <c r="FR28" s="82"/>
      <c r="FS28" s="82"/>
      <c r="FT28" s="82"/>
      <c r="FU28" s="82"/>
      <c r="FV28" s="82"/>
      <c r="FW28" s="82"/>
      <c r="FX28" s="82"/>
      <c r="FY28" s="82"/>
      <c r="FZ28" s="82"/>
      <c r="GA28" s="82"/>
      <c r="GB28" s="82"/>
      <c r="GC28" s="82"/>
      <c r="GD28" s="82"/>
      <c r="GE28" s="82"/>
      <c r="GF28" s="82"/>
      <c r="GG28" s="82"/>
      <c r="GH28" s="82"/>
      <c r="GI28" s="82"/>
      <c r="GJ28" s="82"/>
      <c r="GK28" s="82"/>
      <c r="GL28" s="82"/>
      <c r="GM28" s="82"/>
      <c r="GN28" s="82"/>
      <c r="GO28" s="82"/>
      <c r="GP28" s="82"/>
      <c r="GQ28" s="82"/>
      <c r="GR28" s="82"/>
      <c r="GS28" s="82"/>
      <c r="GT28" s="82"/>
      <c r="GU28" s="82"/>
      <c r="GV28" s="82"/>
      <c r="GW28" s="82"/>
      <c r="GX28" s="82"/>
      <c r="GY28" s="82"/>
      <c r="GZ28" s="82"/>
      <c r="HA28" s="82"/>
      <c r="HB28" s="82"/>
      <c r="HC28" s="82"/>
      <c r="HD28" s="82"/>
      <c r="HE28" s="82"/>
      <c r="HF28" s="82"/>
      <c r="HG28" s="82"/>
      <c r="HH28" s="82"/>
      <c r="HI28" s="82"/>
      <c r="HJ28" s="82"/>
      <c r="HK28" s="82"/>
      <c r="HL28" s="82"/>
      <c r="HM28" s="82"/>
      <c r="HN28" s="82"/>
      <c r="HO28" s="82"/>
      <c r="HP28" s="82"/>
      <c r="HQ28" s="82"/>
      <c r="HR28" s="82"/>
      <c r="HS28" s="82"/>
      <c r="HT28" s="82"/>
      <c r="HU28" s="82"/>
      <c r="HV28" s="82"/>
      <c r="HW28" s="82"/>
      <c r="HX28" s="82"/>
      <c r="HY28" s="82"/>
      <c r="HZ28" s="82"/>
    </row>
    <row r="29" spans="1:234" s="76" customFormat="1" x14ac:dyDescent="0.25">
      <c r="A29" s="227">
        <v>1</v>
      </c>
      <c r="B29" s="228" t="s">
        <v>50</v>
      </c>
      <c r="C29" s="229"/>
      <c r="D29" s="230"/>
      <c r="E29" s="231"/>
      <c r="F29" s="232">
        <f>F30+F31</f>
        <v>53021.44836597619</v>
      </c>
      <c r="G29" s="227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</row>
    <row r="30" spans="1:234" ht="55.5" customHeight="1" x14ac:dyDescent="0.25">
      <c r="A30" s="53"/>
      <c r="B30" s="64" t="s">
        <v>230</v>
      </c>
      <c r="C30" s="53" t="s">
        <v>52</v>
      </c>
      <c r="D30" s="77">
        <v>30</v>
      </c>
      <c r="E30" s="220">
        <f>Luong!E20/2</f>
        <v>1413.9052897593651</v>
      </c>
      <c r="F30" s="218">
        <f>D30*E30</f>
        <v>42417.158692780955</v>
      </c>
      <c r="G30" s="53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72"/>
      <c r="FL30" s="72"/>
      <c r="FM30" s="72"/>
      <c r="FN30" s="72"/>
      <c r="FO30" s="72"/>
      <c r="FP30" s="72"/>
      <c r="FQ30" s="72"/>
      <c r="FR30" s="72"/>
      <c r="FS30" s="72"/>
      <c r="FT30" s="72"/>
      <c r="FU30" s="72"/>
      <c r="FV30" s="72"/>
      <c r="FW30" s="72"/>
      <c r="FX30" s="72"/>
      <c r="FY30" s="72"/>
      <c r="FZ30" s="72"/>
      <c r="GA30" s="72"/>
      <c r="GB30" s="72"/>
      <c r="GC30" s="72"/>
      <c r="GD30" s="72"/>
      <c r="GE30" s="72"/>
      <c r="GF30" s="72"/>
      <c r="GG30" s="72"/>
      <c r="GH30" s="72"/>
      <c r="GI30" s="72"/>
      <c r="GJ30" s="72"/>
      <c r="GK30" s="72"/>
      <c r="GL30" s="72"/>
      <c r="GM30" s="72"/>
      <c r="GN30" s="72"/>
      <c r="GO30" s="72"/>
      <c r="GP30" s="72"/>
      <c r="GQ30" s="72"/>
      <c r="GR30" s="72"/>
      <c r="GS30" s="72"/>
      <c r="GT30" s="72"/>
      <c r="GU30" s="72"/>
      <c r="GV30" s="72"/>
      <c r="GW30" s="72"/>
      <c r="GX30" s="72"/>
      <c r="GY30" s="72"/>
      <c r="GZ30" s="72"/>
      <c r="HA30" s="72"/>
      <c r="HB30" s="72"/>
      <c r="HC30" s="72"/>
      <c r="HD30" s="72"/>
      <c r="HE30" s="72"/>
      <c r="HF30" s="72"/>
      <c r="HG30" s="72"/>
      <c r="HH30" s="72"/>
      <c r="HI30" s="72"/>
      <c r="HJ30" s="72"/>
      <c r="HK30" s="72"/>
      <c r="HL30" s="72"/>
      <c r="HM30" s="72"/>
      <c r="HN30" s="72"/>
      <c r="HO30" s="72"/>
      <c r="HP30" s="72"/>
      <c r="HQ30" s="72"/>
      <c r="HR30" s="72"/>
      <c r="HS30" s="72"/>
      <c r="HT30" s="72"/>
      <c r="HU30" s="72"/>
      <c r="HV30" s="72"/>
      <c r="HW30" s="72"/>
      <c r="HX30" s="72"/>
      <c r="HY30" s="72"/>
      <c r="HZ30" s="72"/>
    </row>
    <row r="31" spans="1:234" x14ac:dyDescent="0.25">
      <c r="A31" s="53"/>
      <c r="B31" s="54" t="s">
        <v>53</v>
      </c>
      <c r="C31" s="53"/>
      <c r="D31" s="77"/>
      <c r="E31" s="220"/>
      <c r="F31" s="218">
        <f>+F30*0.25</f>
        <v>10604.289673195239</v>
      </c>
      <c r="G31" s="53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2"/>
      <c r="DY31" s="72"/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2"/>
      <c r="EL31" s="72"/>
      <c r="EM31" s="72"/>
      <c r="EN31" s="72"/>
      <c r="EO31" s="72"/>
      <c r="EP31" s="72"/>
      <c r="EQ31" s="72"/>
      <c r="ER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  <c r="FF31" s="72"/>
      <c r="FG31" s="72"/>
      <c r="FH31" s="72"/>
      <c r="FI31" s="72"/>
      <c r="FJ31" s="72"/>
      <c r="FK31" s="72"/>
      <c r="FL31" s="72"/>
      <c r="FM31" s="72"/>
      <c r="FN31" s="72"/>
      <c r="FO31" s="72"/>
      <c r="FP31" s="72"/>
      <c r="FQ31" s="72"/>
      <c r="FR31" s="72"/>
      <c r="FS31" s="72"/>
      <c r="FT31" s="72"/>
      <c r="FU31" s="72"/>
      <c r="FV31" s="72"/>
      <c r="FW31" s="72"/>
      <c r="FX31" s="72"/>
      <c r="FY31" s="72"/>
      <c r="FZ31" s="72"/>
      <c r="GA31" s="72"/>
      <c r="GB31" s="72"/>
      <c r="GC31" s="72"/>
      <c r="GD31" s="72"/>
      <c r="GE31" s="72"/>
      <c r="GF31" s="72"/>
      <c r="GG31" s="72"/>
      <c r="GH31" s="72"/>
      <c r="GI31" s="72"/>
      <c r="GJ31" s="72"/>
      <c r="GK31" s="72"/>
      <c r="GL31" s="72"/>
      <c r="GM31" s="72"/>
      <c r="GN31" s="72"/>
      <c r="GO31" s="72"/>
      <c r="GP31" s="72"/>
      <c r="GQ31" s="72"/>
      <c r="GR31" s="72"/>
      <c r="GS31" s="72"/>
      <c r="GT31" s="72"/>
      <c r="GU31" s="72"/>
      <c r="GV31" s="72"/>
      <c r="GW31" s="72"/>
      <c r="GX31" s="72"/>
      <c r="GY31" s="72"/>
      <c r="GZ31" s="72"/>
      <c r="HA31" s="72"/>
      <c r="HB31" s="72"/>
      <c r="HC31" s="72"/>
      <c r="HD31" s="72"/>
      <c r="HE31" s="72"/>
      <c r="HF31" s="72"/>
      <c r="HG31" s="72"/>
      <c r="HH31" s="72"/>
      <c r="HI31" s="72"/>
      <c r="HJ31" s="72"/>
      <c r="HK31" s="72"/>
      <c r="HL31" s="72"/>
      <c r="HM31" s="72"/>
      <c r="HN31" s="72"/>
      <c r="HO31" s="72"/>
      <c r="HP31" s="72"/>
      <c r="HQ31" s="72"/>
      <c r="HR31" s="72"/>
      <c r="HS31" s="72"/>
      <c r="HT31" s="72"/>
      <c r="HU31" s="72"/>
      <c r="HV31" s="72"/>
      <c r="HW31" s="72"/>
      <c r="HX31" s="72"/>
      <c r="HY31" s="72"/>
      <c r="HZ31" s="72"/>
    </row>
    <row r="32" spans="1:234" s="76" customFormat="1" x14ac:dyDescent="0.25">
      <c r="A32" s="50">
        <v>3</v>
      </c>
      <c r="B32" s="15" t="s">
        <v>245</v>
      </c>
      <c r="C32" s="50"/>
      <c r="D32" s="78"/>
      <c r="E32" s="211">
        <v>7.8E-2</v>
      </c>
      <c r="F32" s="233">
        <f>E32*$F$29</f>
        <v>4135.6729725461428</v>
      </c>
      <c r="G32" s="50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</row>
    <row r="33" spans="1:234" s="76" customFormat="1" x14ac:dyDescent="0.25">
      <c r="A33" s="50">
        <v>2</v>
      </c>
      <c r="B33" s="15" t="s">
        <v>246</v>
      </c>
      <c r="C33" s="50"/>
      <c r="D33" s="78"/>
      <c r="E33" s="211">
        <v>5.9700000000000003E-2</v>
      </c>
      <c r="F33" s="233">
        <f>E33*($F$29+F32)</f>
        <v>3412.2801439097834</v>
      </c>
      <c r="G33" s="50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</row>
    <row r="34" spans="1:234" s="76" customFormat="1" x14ac:dyDescent="0.25">
      <c r="A34" s="50">
        <v>4</v>
      </c>
      <c r="B34" s="25" t="s">
        <v>247</v>
      </c>
      <c r="C34" s="50"/>
      <c r="D34" s="78"/>
      <c r="E34" s="211">
        <v>7.8100000000000003E-2</v>
      </c>
      <c r="F34" s="233">
        <f>(F29+F33+F32)*E34</f>
        <v>4730.4702557779483</v>
      </c>
      <c r="G34" s="50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</row>
    <row r="35" spans="1:234" s="76" customFormat="1" x14ac:dyDescent="0.25">
      <c r="A35" s="50">
        <v>5</v>
      </c>
      <c r="B35" s="15" t="s">
        <v>57</v>
      </c>
      <c r="C35" s="50"/>
      <c r="D35" s="78"/>
      <c r="E35" s="234">
        <v>0.1</v>
      </c>
      <c r="F35" s="233">
        <f>(F29+F33+F32+F34)*E35</f>
        <v>6529.9871738210059</v>
      </c>
      <c r="G35" s="50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</row>
    <row r="36" spans="1:234" x14ac:dyDescent="0.25">
      <c r="A36" s="416" t="s">
        <v>250</v>
      </c>
      <c r="B36" s="416"/>
      <c r="C36" s="416"/>
      <c r="D36" s="416"/>
      <c r="E36" s="416"/>
      <c r="F36" s="219">
        <f>+F6+F14+F28</f>
        <v>144497.60889684228</v>
      </c>
      <c r="G36" s="61"/>
    </row>
    <row r="37" spans="1:234" x14ac:dyDescent="0.25">
      <c r="A37" s="417" t="s">
        <v>251</v>
      </c>
      <c r="B37" s="417"/>
      <c r="C37" s="417"/>
      <c r="D37" s="417"/>
      <c r="E37" s="417"/>
      <c r="F37" s="235">
        <f>+ROUND(F36,-3)</f>
        <v>144000</v>
      </c>
      <c r="G37" s="236"/>
    </row>
  </sheetData>
  <mergeCells count="5">
    <mergeCell ref="A1:C1"/>
    <mergeCell ref="A2:C2"/>
    <mergeCell ref="A3:G3"/>
    <mergeCell ref="A36:E36"/>
    <mergeCell ref="A37:E37"/>
  </mergeCells>
  <pageMargins left="0.28999999999999998" right="0.17" top="0.17" bottom="0.17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Z34"/>
  <sheetViews>
    <sheetView workbookViewId="0">
      <selection activeCell="F10" sqref="F10"/>
    </sheetView>
  </sheetViews>
  <sheetFormatPr defaultColWidth="9.140625" defaultRowHeight="15.75" x14ac:dyDescent="0.25"/>
  <cols>
    <col min="1" max="1" width="5.140625" style="72" customWidth="1"/>
    <col min="2" max="2" width="30.85546875" style="42" customWidth="1"/>
    <col min="3" max="3" width="8.42578125" style="72" customWidth="1"/>
    <col min="4" max="4" width="7" style="72" customWidth="1"/>
    <col min="5" max="5" width="12.28515625" style="79" customWidth="1"/>
    <col min="6" max="6" width="13.28515625" style="180" customWidth="1"/>
    <col min="7" max="7" width="21.140625" style="42" customWidth="1"/>
    <col min="8" max="235" width="9.140625" style="70"/>
    <col min="236" max="236" width="5.28515625" style="70" customWidth="1"/>
    <col min="237" max="237" width="34.7109375" style="70" customWidth="1"/>
    <col min="238" max="238" width="8.42578125" style="70" customWidth="1"/>
    <col min="239" max="239" width="8.5703125" style="70" customWidth="1"/>
    <col min="240" max="240" width="11.7109375" style="70" customWidth="1"/>
    <col min="241" max="241" width="14.140625" style="70" customWidth="1"/>
    <col min="242" max="242" width="12.7109375" style="70" customWidth="1"/>
    <col min="243" max="243" width="12.28515625" style="70" bestFit="1" customWidth="1"/>
    <col min="244" max="244" width="22.7109375" style="70" customWidth="1"/>
    <col min="245" max="491" width="9.140625" style="70"/>
    <col min="492" max="492" width="5.28515625" style="70" customWidth="1"/>
    <col min="493" max="493" width="34.7109375" style="70" customWidth="1"/>
    <col min="494" max="494" width="8.42578125" style="70" customWidth="1"/>
    <col min="495" max="495" width="8.5703125" style="70" customWidth="1"/>
    <col min="496" max="496" width="11.7109375" style="70" customWidth="1"/>
    <col min="497" max="497" width="14.140625" style="70" customWidth="1"/>
    <col min="498" max="498" width="12.7109375" style="70" customWidth="1"/>
    <col min="499" max="499" width="12.28515625" style="70" bestFit="1" customWidth="1"/>
    <col min="500" max="500" width="22.7109375" style="70" customWidth="1"/>
    <col min="501" max="747" width="9.140625" style="70"/>
    <col min="748" max="748" width="5.28515625" style="70" customWidth="1"/>
    <col min="749" max="749" width="34.7109375" style="70" customWidth="1"/>
    <col min="750" max="750" width="8.42578125" style="70" customWidth="1"/>
    <col min="751" max="751" width="8.5703125" style="70" customWidth="1"/>
    <col min="752" max="752" width="11.7109375" style="70" customWidth="1"/>
    <col min="753" max="753" width="14.140625" style="70" customWidth="1"/>
    <col min="754" max="754" width="12.7109375" style="70" customWidth="1"/>
    <col min="755" max="755" width="12.28515625" style="70" bestFit="1" customWidth="1"/>
    <col min="756" max="756" width="22.7109375" style="70" customWidth="1"/>
    <col min="757" max="1003" width="9.140625" style="70"/>
    <col min="1004" max="1004" width="5.28515625" style="70" customWidth="1"/>
    <col min="1005" max="1005" width="34.7109375" style="70" customWidth="1"/>
    <col min="1006" max="1006" width="8.42578125" style="70" customWidth="1"/>
    <col min="1007" max="1007" width="8.5703125" style="70" customWidth="1"/>
    <col min="1008" max="1008" width="11.7109375" style="70" customWidth="1"/>
    <col min="1009" max="1009" width="14.140625" style="70" customWidth="1"/>
    <col min="1010" max="1010" width="12.7109375" style="70" customWidth="1"/>
    <col min="1011" max="1011" width="12.28515625" style="70" bestFit="1" customWidth="1"/>
    <col min="1012" max="1012" width="22.7109375" style="70" customWidth="1"/>
    <col min="1013" max="1259" width="9.140625" style="70"/>
    <col min="1260" max="1260" width="5.28515625" style="70" customWidth="1"/>
    <col min="1261" max="1261" width="34.7109375" style="70" customWidth="1"/>
    <col min="1262" max="1262" width="8.42578125" style="70" customWidth="1"/>
    <col min="1263" max="1263" width="8.5703125" style="70" customWidth="1"/>
    <col min="1264" max="1264" width="11.7109375" style="70" customWidth="1"/>
    <col min="1265" max="1265" width="14.140625" style="70" customWidth="1"/>
    <col min="1266" max="1266" width="12.7109375" style="70" customWidth="1"/>
    <col min="1267" max="1267" width="12.28515625" style="70" bestFit="1" customWidth="1"/>
    <col min="1268" max="1268" width="22.7109375" style="70" customWidth="1"/>
    <col min="1269" max="1515" width="9.140625" style="70"/>
    <col min="1516" max="1516" width="5.28515625" style="70" customWidth="1"/>
    <col min="1517" max="1517" width="34.7109375" style="70" customWidth="1"/>
    <col min="1518" max="1518" width="8.42578125" style="70" customWidth="1"/>
    <col min="1519" max="1519" width="8.5703125" style="70" customWidth="1"/>
    <col min="1520" max="1520" width="11.7109375" style="70" customWidth="1"/>
    <col min="1521" max="1521" width="14.140625" style="70" customWidth="1"/>
    <col min="1522" max="1522" width="12.7109375" style="70" customWidth="1"/>
    <col min="1523" max="1523" width="12.28515625" style="70" bestFit="1" customWidth="1"/>
    <col min="1524" max="1524" width="22.7109375" style="70" customWidth="1"/>
    <col min="1525" max="1771" width="9.140625" style="70"/>
    <col min="1772" max="1772" width="5.28515625" style="70" customWidth="1"/>
    <col min="1773" max="1773" width="34.7109375" style="70" customWidth="1"/>
    <col min="1774" max="1774" width="8.42578125" style="70" customWidth="1"/>
    <col min="1775" max="1775" width="8.5703125" style="70" customWidth="1"/>
    <col min="1776" max="1776" width="11.7109375" style="70" customWidth="1"/>
    <col min="1777" max="1777" width="14.140625" style="70" customWidth="1"/>
    <col min="1778" max="1778" width="12.7109375" style="70" customWidth="1"/>
    <col min="1779" max="1779" width="12.28515625" style="70" bestFit="1" customWidth="1"/>
    <col min="1780" max="1780" width="22.7109375" style="70" customWidth="1"/>
    <col min="1781" max="2027" width="9.140625" style="70"/>
    <col min="2028" max="2028" width="5.28515625" style="70" customWidth="1"/>
    <col min="2029" max="2029" width="34.7109375" style="70" customWidth="1"/>
    <col min="2030" max="2030" width="8.42578125" style="70" customWidth="1"/>
    <col min="2031" max="2031" width="8.5703125" style="70" customWidth="1"/>
    <col min="2032" max="2032" width="11.7109375" style="70" customWidth="1"/>
    <col min="2033" max="2033" width="14.140625" style="70" customWidth="1"/>
    <col min="2034" max="2034" width="12.7109375" style="70" customWidth="1"/>
    <col min="2035" max="2035" width="12.28515625" style="70" bestFit="1" customWidth="1"/>
    <col min="2036" max="2036" width="22.7109375" style="70" customWidth="1"/>
    <col min="2037" max="2283" width="9.140625" style="70"/>
    <col min="2284" max="2284" width="5.28515625" style="70" customWidth="1"/>
    <col min="2285" max="2285" width="34.7109375" style="70" customWidth="1"/>
    <col min="2286" max="2286" width="8.42578125" style="70" customWidth="1"/>
    <col min="2287" max="2287" width="8.5703125" style="70" customWidth="1"/>
    <col min="2288" max="2288" width="11.7109375" style="70" customWidth="1"/>
    <col min="2289" max="2289" width="14.140625" style="70" customWidth="1"/>
    <col min="2290" max="2290" width="12.7109375" style="70" customWidth="1"/>
    <col min="2291" max="2291" width="12.28515625" style="70" bestFit="1" customWidth="1"/>
    <col min="2292" max="2292" width="22.7109375" style="70" customWidth="1"/>
    <col min="2293" max="2539" width="9.140625" style="70"/>
    <col min="2540" max="2540" width="5.28515625" style="70" customWidth="1"/>
    <col min="2541" max="2541" width="34.7109375" style="70" customWidth="1"/>
    <col min="2542" max="2542" width="8.42578125" style="70" customWidth="1"/>
    <col min="2543" max="2543" width="8.5703125" style="70" customWidth="1"/>
    <col min="2544" max="2544" width="11.7109375" style="70" customWidth="1"/>
    <col min="2545" max="2545" width="14.140625" style="70" customWidth="1"/>
    <col min="2546" max="2546" width="12.7109375" style="70" customWidth="1"/>
    <col min="2547" max="2547" width="12.28515625" style="70" bestFit="1" customWidth="1"/>
    <col min="2548" max="2548" width="22.7109375" style="70" customWidth="1"/>
    <col min="2549" max="2795" width="9.140625" style="70"/>
    <col min="2796" max="2796" width="5.28515625" style="70" customWidth="1"/>
    <col min="2797" max="2797" width="34.7109375" style="70" customWidth="1"/>
    <col min="2798" max="2798" width="8.42578125" style="70" customWidth="1"/>
    <col min="2799" max="2799" width="8.5703125" style="70" customWidth="1"/>
    <col min="2800" max="2800" width="11.7109375" style="70" customWidth="1"/>
    <col min="2801" max="2801" width="14.140625" style="70" customWidth="1"/>
    <col min="2802" max="2802" width="12.7109375" style="70" customWidth="1"/>
    <col min="2803" max="2803" width="12.28515625" style="70" bestFit="1" customWidth="1"/>
    <col min="2804" max="2804" width="22.7109375" style="70" customWidth="1"/>
    <col min="2805" max="3051" width="9.140625" style="70"/>
    <col min="3052" max="3052" width="5.28515625" style="70" customWidth="1"/>
    <col min="3053" max="3053" width="34.7109375" style="70" customWidth="1"/>
    <col min="3054" max="3054" width="8.42578125" style="70" customWidth="1"/>
    <col min="3055" max="3055" width="8.5703125" style="70" customWidth="1"/>
    <col min="3056" max="3056" width="11.7109375" style="70" customWidth="1"/>
    <col min="3057" max="3057" width="14.140625" style="70" customWidth="1"/>
    <col min="3058" max="3058" width="12.7109375" style="70" customWidth="1"/>
    <col min="3059" max="3059" width="12.28515625" style="70" bestFit="1" customWidth="1"/>
    <col min="3060" max="3060" width="22.7109375" style="70" customWidth="1"/>
    <col min="3061" max="3307" width="9.140625" style="70"/>
    <col min="3308" max="3308" width="5.28515625" style="70" customWidth="1"/>
    <col min="3309" max="3309" width="34.7109375" style="70" customWidth="1"/>
    <col min="3310" max="3310" width="8.42578125" style="70" customWidth="1"/>
    <col min="3311" max="3311" width="8.5703125" style="70" customWidth="1"/>
    <col min="3312" max="3312" width="11.7109375" style="70" customWidth="1"/>
    <col min="3313" max="3313" width="14.140625" style="70" customWidth="1"/>
    <col min="3314" max="3314" width="12.7109375" style="70" customWidth="1"/>
    <col min="3315" max="3315" width="12.28515625" style="70" bestFit="1" customWidth="1"/>
    <col min="3316" max="3316" width="22.7109375" style="70" customWidth="1"/>
    <col min="3317" max="3563" width="9.140625" style="70"/>
    <col min="3564" max="3564" width="5.28515625" style="70" customWidth="1"/>
    <col min="3565" max="3565" width="34.7109375" style="70" customWidth="1"/>
    <col min="3566" max="3566" width="8.42578125" style="70" customWidth="1"/>
    <col min="3567" max="3567" width="8.5703125" style="70" customWidth="1"/>
    <col min="3568" max="3568" width="11.7109375" style="70" customWidth="1"/>
    <col min="3569" max="3569" width="14.140625" style="70" customWidth="1"/>
    <col min="3570" max="3570" width="12.7109375" style="70" customWidth="1"/>
    <col min="3571" max="3571" width="12.28515625" style="70" bestFit="1" customWidth="1"/>
    <col min="3572" max="3572" width="22.7109375" style="70" customWidth="1"/>
    <col min="3573" max="3819" width="9.140625" style="70"/>
    <col min="3820" max="3820" width="5.28515625" style="70" customWidth="1"/>
    <col min="3821" max="3821" width="34.7109375" style="70" customWidth="1"/>
    <col min="3822" max="3822" width="8.42578125" style="70" customWidth="1"/>
    <col min="3823" max="3823" width="8.5703125" style="70" customWidth="1"/>
    <col min="3824" max="3824" width="11.7109375" style="70" customWidth="1"/>
    <col min="3825" max="3825" width="14.140625" style="70" customWidth="1"/>
    <col min="3826" max="3826" width="12.7109375" style="70" customWidth="1"/>
    <col min="3827" max="3827" width="12.28515625" style="70" bestFit="1" customWidth="1"/>
    <col min="3828" max="3828" width="22.7109375" style="70" customWidth="1"/>
    <col min="3829" max="4075" width="9.140625" style="70"/>
    <col min="4076" max="4076" width="5.28515625" style="70" customWidth="1"/>
    <col min="4077" max="4077" width="34.7109375" style="70" customWidth="1"/>
    <col min="4078" max="4078" width="8.42578125" style="70" customWidth="1"/>
    <col min="4079" max="4079" width="8.5703125" style="70" customWidth="1"/>
    <col min="4080" max="4080" width="11.7109375" style="70" customWidth="1"/>
    <col min="4081" max="4081" width="14.140625" style="70" customWidth="1"/>
    <col min="4082" max="4082" width="12.7109375" style="70" customWidth="1"/>
    <col min="4083" max="4083" width="12.28515625" style="70" bestFit="1" customWidth="1"/>
    <col min="4084" max="4084" width="22.7109375" style="70" customWidth="1"/>
    <col min="4085" max="4331" width="9.140625" style="70"/>
    <col min="4332" max="4332" width="5.28515625" style="70" customWidth="1"/>
    <col min="4333" max="4333" width="34.7109375" style="70" customWidth="1"/>
    <col min="4334" max="4334" width="8.42578125" style="70" customWidth="1"/>
    <col min="4335" max="4335" width="8.5703125" style="70" customWidth="1"/>
    <col min="4336" max="4336" width="11.7109375" style="70" customWidth="1"/>
    <col min="4337" max="4337" width="14.140625" style="70" customWidth="1"/>
    <col min="4338" max="4338" width="12.7109375" style="70" customWidth="1"/>
    <col min="4339" max="4339" width="12.28515625" style="70" bestFit="1" customWidth="1"/>
    <col min="4340" max="4340" width="22.7109375" style="70" customWidth="1"/>
    <col min="4341" max="4587" width="9.140625" style="70"/>
    <col min="4588" max="4588" width="5.28515625" style="70" customWidth="1"/>
    <col min="4589" max="4589" width="34.7109375" style="70" customWidth="1"/>
    <col min="4590" max="4590" width="8.42578125" style="70" customWidth="1"/>
    <col min="4591" max="4591" width="8.5703125" style="70" customWidth="1"/>
    <col min="4592" max="4592" width="11.7109375" style="70" customWidth="1"/>
    <col min="4593" max="4593" width="14.140625" style="70" customWidth="1"/>
    <col min="4594" max="4594" width="12.7109375" style="70" customWidth="1"/>
    <col min="4595" max="4595" width="12.28515625" style="70" bestFit="1" customWidth="1"/>
    <col min="4596" max="4596" width="22.7109375" style="70" customWidth="1"/>
    <col min="4597" max="4843" width="9.140625" style="70"/>
    <col min="4844" max="4844" width="5.28515625" style="70" customWidth="1"/>
    <col min="4845" max="4845" width="34.7109375" style="70" customWidth="1"/>
    <col min="4846" max="4846" width="8.42578125" style="70" customWidth="1"/>
    <col min="4847" max="4847" width="8.5703125" style="70" customWidth="1"/>
    <col min="4848" max="4848" width="11.7109375" style="70" customWidth="1"/>
    <col min="4849" max="4849" width="14.140625" style="70" customWidth="1"/>
    <col min="4850" max="4850" width="12.7109375" style="70" customWidth="1"/>
    <col min="4851" max="4851" width="12.28515625" style="70" bestFit="1" customWidth="1"/>
    <col min="4852" max="4852" width="22.7109375" style="70" customWidth="1"/>
    <col min="4853" max="5099" width="9.140625" style="70"/>
    <col min="5100" max="5100" width="5.28515625" style="70" customWidth="1"/>
    <col min="5101" max="5101" width="34.7109375" style="70" customWidth="1"/>
    <col min="5102" max="5102" width="8.42578125" style="70" customWidth="1"/>
    <col min="5103" max="5103" width="8.5703125" style="70" customWidth="1"/>
    <col min="5104" max="5104" width="11.7109375" style="70" customWidth="1"/>
    <col min="5105" max="5105" width="14.140625" style="70" customWidth="1"/>
    <col min="5106" max="5106" width="12.7109375" style="70" customWidth="1"/>
    <col min="5107" max="5107" width="12.28515625" style="70" bestFit="1" customWidth="1"/>
    <col min="5108" max="5108" width="22.7109375" style="70" customWidth="1"/>
    <col min="5109" max="5355" width="9.140625" style="70"/>
    <col min="5356" max="5356" width="5.28515625" style="70" customWidth="1"/>
    <col min="5357" max="5357" width="34.7109375" style="70" customWidth="1"/>
    <col min="5358" max="5358" width="8.42578125" style="70" customWidth="1"/>
    <col min="5359" max="5359" width="8.5703125" style="70" customWidth="1"/>
    <col min="5360" max="5360" width="11.7109375" style="70" customWidth="1"/>
    <col min="5361" max="5361" width="14.140625" style="70" customWidth="1"/>
    <col min="5362" max="5362" width="12.7109375" style="70" customWidth="1"/>
    <col min="5363" max="5363" width="12.28515625" style="70" bestFit="1" customWidth="1"/>
    <col min="5364" max="5364" width="22.7109375" style="70" customWidth="1"/>
    <col min="5365" max="5611" width="9.140625" style="70"/>
    <col min="5612" max="5612" width="5.28515625" style="70" customWidth="1"/>
    <col min="5613" max="5613" width="34.7109375" style="70" customWidth="1"/>
    <col min="5614" max="5614" width="8.42578125" style="70" customWidth="1"/>
    <col min="5615" max="5615" width="8.5703125" style="70" customWidth="1"/>
    <col min="5616" max="5616" width="11.7109375" style="70" customWidth="1"/>
    <col min="5617" max="5617" width="14.140625" style="70" customWidth="1"/>
    <col min="5618" max="5618" width="12.7109375" style="70" customWidth="1"/>
    <col min="5619" max="5619" width="12.28515625" style="70" bestFit="1" customWidth="1"/>
    <col min="5620" max="5620" width="22.7109375" style="70" customWidth="1"/>
    <col min="5621" max="5867" width="9.140625" style="70"/>
    <col min="5868" max="5868" width="5.28515625" style="70" customWidth="1"/>
    <col min="5869" max="5869" width="34.7109375" style="70" customWidth="1"/>
    <col min="5870" max="5870" width="8.42578125" style="70" customWidth="1"/>
    <col min="5871" max="5871" width="8.5703125" style="70" customWidth="1"/>
    <col min="5872" max="5872" width="11.7109375" style="70" customWidth="1"/>
    <col min="5873" max="5873" width="14.140625" style="70" customWidth="1"/>
    <col min="5874" max="5874" width="12.7109375" style="70" customWidth="1"/>
    <col min="5875" max="5875" width="12.28515625" style="70" bestFit="1" customWidth="1"/>
    <col min="5876" max="5876" width="22.7109375" style="70" customWidth="1"/>
    <col min="5877" max="6123" width="9.140625" style="70"/>
    <col min="6124" max="6124" width="5.28515625" style="70" customWidth="1"/>
    <col min="6125" max="6125" width="34.7109375" style="70" customWidth="1"/>
    <col min="6126" max="6126" width="8.42578125" style="70" customWidth="1"/>
    <col min="6127" max="6127" width="8.5703125" style="70" customWidth="1"/>
    <col min="6128" max="6128" width="11.7109375" style="70" customWidth="1"/>
    <col min="6129" max="6129" width="14.140625" style="70" customWidth="1"/>
    <col min="6130" max="6130" width="12.7109375" style="70" customWidth="1"/>
    <col min="6131" max="6131" width="12.28515625" style="70" bestFit="1" customWidth="1"/>
    <col min="6132" max="6132" width="22.7109375" style="70" customWidth="1"/>
    <col min="6133" max="6379" width="9.140625" style="70"/>
    <col min="6380" max="6380" width="5.28515625" style="70" customWidth="1"/>
    <col min="6381" max="6381" width="34.7109375" style="70" customWidth="1"/>
    <col min="6382" max="6382" width="8.42578125" style="70" customWidth="1"/>
    <col min="6383" max="6383" width="8.5703125" style="70" customWidth="1"/>
    <col min="6384" max="6384" width="11.7109375" style="70" customWidth="1"/>
    <col min="6385" max="6385" width="14.140625" style="70" customWidth="1"/>
    <col min="6386" max="6386" width="12.7109375" style="70" customWidth="1"/>
    <col min="6387" max="6387" width="12.28515625" style="70" bestFit="1" customWidth="1"/>
    <col min="6388" max="6388" width="22.7109375" style="70" customWidth="1"/>
    <col min="6389" max="6635" width="9.140625" style="70"/>
    <col min="6636" max="6636" width="5.28515625" style="70" customWidth="1"/>
    <col min="6637" max="6637" width="34.7109375" style="70" customWidth="1"/>
    <col min="6638" max="6638" width="8.42578125" style="70" customWidth="1"/>
    <col min="6639" max="6639" width="8.5703125" style="70" customWidth="1"/>
    <col min="6640" max="6640" width="11.7109375" style="70" customWidth="1"/>
    <col min="6641" max="6641" width="14.140625" style="70" customWidth="1"/>
    <col min="6642" max="6642" width="12.7109375" style="70" customWidth="1"/>
    <col min="6643" max="6643" width="12.28515625" style="70" bestFit="1" customWidth="1"/>
    <col min="6644" max="6644" width="22.7109375" style="70" customWidth="1"/>
    <col min="6645" max="6891" width="9.140625" style="70"/>
    <col min="6892" max="6892" width="5.28515625" style="70" customWidth="1"/>
    <col min="6893" max="6893" width="34.7109375" style="70" customWidth="1"/>
    <col min="6894" max="6894" width="8.42578125" style="70" customWidth="1"/>
    <col min="6895" max="6895" width="8.5703125" style="70" customWidth="1"/>
    <col min="6896" max="6896" width="11.7109375" style="70" customWidth="1"/>
    <col min="6897" max="6897" width="14.140625" style="70" customWidth="1"/>
    <col min="6898" max="6898" width="12.7109375" style="70" customWidth="1"/>
    <col min="6899" max="6899" width="12.28515625" style="70" bestFit="1" customWidth="1"/>
    <col min="6900" max="6900" width="22.7109375" style="70" customWidth="1"/>
    <col min="6901" max="7147" width="9.140625" style="70"/>
    <col min="7148" max="7148" width="5.28515625" style="70" customWidth="1"/>
    <col min="7149" max="7149" width="34.7109375" style="70" customWidth="1"/>
    <col min="7150" max="7150" width="8.42578125" style="70" customWidth="1"/>
    <col min="7151" max="7151" width="8.5703125" style="70" customWidth="1"/>
    <col min="7152" max="7152" width="11.7109375" style="70" customWidth="1"/>
    <col min="7153" max="7153" width="14.140625" style="70" customWidth="1"/>
    <col min="7154" max="7154" width="12.7109375" style="70" customWidth="1"/>
    <col min="7155" max="7155" width="12.28515625" style="70" bestFit="1" customWidth="1"/>
    <col min="7156" max="7156" width="22.7109375" style="70" customWidth="1"/>
    <col min="7157" max="7403" width="9.140625" style="70"/>
    <col min="7404" max="7404" width="5.28515625" style="70" customWidth="1"/>
    <col min="7405" max="7405" width="34.7109375" style="70" customWidth="1"/>
    <col min="7406" max="7406" width="8.42578125" style="70" customWidth="1"/>
    <col min="7407" max="7407" width="8.5703125" style="70" customWidth="1"/>
    <col min="7408" max="7408" width="11.7109375" style="70" customWidth="1"/>
    <col min="7409" max="7409" width="14.140625" style="70" customWidth="1"/>
    <col min="7410" max="7410" width="12.7109375" style="70" customWidth="1"/>
    <col min="7411" max="7411" width="12.28515625" style="70" bestFit="1" customWidth="1"/>
    <col min="7412" max="7412" width="22.7109375" style="70" customWidth="1"/>
    <col min="7413" max="7659" width="9.140625" style="70"/>
    <col min="7660" max="7660" width="5.28515625" style="70" customWidth="1"/>
    <col min="7661" max="7661" width="34.7109375" style="70" customWidth="1"/>
    <col min="7662" max="7662" width="8.42578125" style="70" customWidth="1"/>
    <col min="7663" max="7663" width="8.5703125" style="70" customWidth="1"/>
    <col min="7664" max="7664" width="11.7109375" style="70" customWidth="1"/>
    <col min="7665" max="7665" width="14.140625" style="70" customWidth="1"/>
    <col min="7666" max="7666" width="12.7109375" style="70" customWidth="1"/>
    <col min="7667" max="7667" width="12.28515625" style="70" bestFit="1" customWidth="1"/>
    <col min="7668" max="7668" width="22.7109375" style="70" customWidth="1"/>
    <col min="7669" max="7915" width="9.140625" style="70"/>
    <col min="7916" max="7916" width="5.28515625" style="70" customWidth="1"/>
    <col min="7917" max="7917" width="34.7109375" style="70" customWidth="1"/>
    <col min="7918" max="7918" width="8.42578125" style="70" customWidth="1"/>
    <col min="7919" max="7919" width="8.5703125" style="70" customWidth="1"/>
    <col min="7920" max="7920" width="11.7109375" style="70" customWidth="1"/>
    <col min="7921" max="7921" width="14.140625" style="70" customWidth="1"/>
    <col min="7922" max="7922" width="12.7109375" style="70" customWidth="1"/>
    <col min="7923" max="7923" width="12.28515625" style="70" bestFit="1" customWidth="1"/>
    <col min="7924" max="7924" width="22.7109375" style="70" customWidth="1"/>
    <col min="7925" max="8171" width="9.140625" style="70"/>
    <col min="8172" max="8172" width="5.28515625" style="70" customWidth="1"/>
    <col min="8173" max="8173" width="34.7109375" style="70" customWidth="1"/>
    <col min="8174" max="8174" width="8.42578125" style="70" customWidth="1"/>
    <col min="8175" max="8175" width="8.5703125" style="70" customWidth="1"/>
    <col min="8176" max="8176" width="11.7109375" style="70" customWidth="1"/>
    <col min="8177" max="8177" width="14.140625" style="70" customWidth="1"/>
    <col min="8178" max="8178" width="12.7109375" style="70" customWidth="1"/>
    <col min="8179" max="8179" width="12.28515625" style="70" bestFit="1" customWidth="1"/>
    <col min="8180" max="8180" width="22.7109375" style="70" customWidth="1"/>
    <col min="8181" max="8427" width="9.140625" style="70"/>
    <col min="8428" max="8428" width="5.28515625" style="70" customWidth="1"/>
    <col min="8429" max="8429" width="34.7109375" style="70" customWidth="1"/>
    <col min="8430" max="8430" width="8.42578125" style="70" customWidth="1"/>
    <col min="8431" max="8431" width="8.5703125" style="70" customWidth="1"/>
    <col min="8432" max="8432" width="11.7109375" style="70" customWidth="1"/>
    <col min="8433" max="8433" width="14.140625" style="70" customWidth="1"/>
    <col min="8434" max="8434" width="12.7109375" style="70" customWidth="1"/>
    <col min="8435" max="8435" width="12.28515625" style="70" bestFit="1" customWidth="1"/>
    <col min="8436" max="8436" width="22.7109375" style="70" customWidth="1"/>
    <col min="8437" max="8683" width="9.140625" style="70"/>
    <col min="8684" max="8684" width="5.28515625" style="70" customWidth="1"/>
    <col min="8685" max="8685" width="34.7109375" style="70" customWidth="1"/>
    <col min="8686" max="8686" width="8.42578125" style="70" customWidth="1"/>
    <col min="8687" max="8687" width="8.5703125" style="70" customWidth="1"/>
    <col min="8688" max="8688" width="11.7109375" style="70" customWidth="1"/>
    <col min="8689" max="8689" width="14.140625" style="70" customWidth="1"/>
    <col min="8690" max="8690" width="12.7109375" style="70" customWidth="1"/>
    <col min="8691" max="8691" width="12.28515625" style="70" bestFit="1" customWidth="1"/>
    <col min="8692" max="8692" width="22.7109375" style="70" customWidth="1"/>
    <col min="8693" max="8939" width="9.140625" style="70"/>
    <col min="8940" max="8940" width="5.28515625" style="70" customWidth="1"/>
    <col min="8941" max="8941" width="34.7109375" style="70" customWidth="1"/>
    <col min="8942" max="8942" width="8.42578125" style="70" customWidth="1"/>
    <col min="8943" max="8943" width="8.5703125" style="70" customWidth="1"/>
    <col min="8944" max="8944" width="11.7109375" style="70" customWidth="1"/>
    <col min="8945" max="8945" width="14.140625" style="70" customWidth="1"/>
    <col min="8946" max="8946" width="12.7109375" style="70" customWidth="1"/>
    <col min="8947" max="8947" width="12.28515625" style="70" bestFit="1" customWidth="1"/>
    <col min="8948" max="8948" width="22.7109375" style="70" customWidth="1"/>
    <col min="8949" max="9195" width="9.140625" style="70"/>
    <col min="9196" max="9196" width="5.28515625" style="70" customWidth="1"/>
    <col min="9197" max="9197" width="34.7109375" style="70" customWidth="1"/>
    <col min="9198" max="9198" width="8.42578125" style="70" customWidth="1"/>
    <col min="9199" max="9199" width="8.5703125" style="70" customWidth="1"/>
    <col min="9200" max="9200" width="11.7109375" style="70" customWidth="1"/>
    <col min="9201" max="9201" width="14.140625" style="70" customWidth="1"/>
    <col min="9202" max="9202" width="12.7109375" style="70" customWidth="1"/>
    <col min="9203" max="9203" width="12.28515625" style="70" bestFit="1" customWidth="1"/>
    <col min="9204" max="9204" width="22.7109375" style="70" customWidth="1"/>
    <col min="9205" max="9451" width="9.140625" style="70"/>
    <col min="9452" max="9452" width="5.28515625" style="70" customWidth="1"/>
    <col min="9453" max="9453" width="34.7109375" style="70" customWidth="1"/>
    <col min="9454" max="9454" width="8.42578125" style="70" customWidth="1"/>
    <col min="9455" max="9455" width="8.5703125" style="70" customWidth="1"/>
    <col min="9456" max="9456" width="11.7109375" style="70" customWidth="1"/>
    <col min="9457" max="9457" width="14.140625" style="70" customWidth="1"/>
    <col min="9458" max="9458" width="12.7109375" style="70" customWidth="1"/>
    <col min="9459" max="9459" width="12.28515625" style="70" bestFit="1" customWidth="1"/>
    <col min="9460" max="9460" width="22.7109375" style="70" customWidth="1"/>
    <col min="9461" max="9707" width="9.140625" style="70"/>
    <col min="9708" max="9708" width="5.28515625" style="70" customWidth="1"/>
    <col min="9709" max="9709" width="34.7109375" style="70" customWidth="1"/>
    <col min="9710" max="9710" width="8.42578125" style="70" customWidth="1"/>
    <col min="9711" max="9711" width="8.5703125" style="70" customWidth="1"/>
    <col min="9712" max="9712" width="11.7109375" style="70" customWidth="1"/>
    <col min="9713" max="9713" width="14.140625" style="70" customWidth="1"/>
    <col min="9714" max="9714" width="12.7109375" style="70" customWidth="1"/>
    <col min="9715" max="9715" width="12.28515625" style="70" bestFit="1" customWidth="1"/>
    <col min="9716" max="9716" width="22.7109375" style="70" customWidth="1"/>
    <col min="9717" max="9963" width="9.140625" style="70"/>
    <col min="9964" max="9964" width="5.28515625" style="70" customWidth="1"/>
    <col min="9965" max="9965" width="34.7109375" style="70" customWidth="1"/>
    <col min="9966" max="9966" width="8.42578125" style="70" customWidth="1"/>
    <col min="9967" max="9967" width="8.5703125" style="70" customWidth="1"/>
    <col min="9968" max="9968" width="11.7109375" style="70" customWidth="1"/>
    <col min="9969" max="9969" width="14.140625" style="70" customWidth="1"/>
    <col min="9970" max="9970" width="12.7109375" style="70" customWidth="1"/>
    <col min="9971" max="9971" width="12.28515625" style="70" bestFit="1" customWidth="1"/>
    <col min="9972" max="9972" width="22.7109375" style="70" customWidth="1"/>
    <col min="9973" max="10219" width="9.140625" style="70"/>
    <col min="10220" max="10220" width="5.28515625" style="70" customWidth="1"/>
    <col min="10221" max="10221" width="34.7109375" style="70" customWidth="1"/>
    <col min="10222" max="10222" width="8.42578125" style="70" customWidth="1"/>
    <col min="10223" max="10223" width="8.5703125" style="70" customWidth="1"/>
    <col min="10224" max="10224" width="11.7109375" style="70" customWidth="1"/>
    <col min="10225" max="10225" width="14.140625" style="70" customWidth="1"/>
    <col min="10226" max="10226" width="12.7109375" style="70" customWidth="1"/>
    <col min="10227" max="10227" width="12.28515625" style="70" bestFit="1" customWidth="1"/>
    <col min="10228" max="10228" width="22.7109375" style="70" customWidth="1"/>
    <col min="10229" max="10475" width="9.140625" style="70"/>
    <col min="10476" max="10476" width="5.28515625" style="70" customWidth="1"/>
    <col min="10477" max="10477" width="34.7109375" style="70" customWidth="1"/>
    <col min="10478" max="10478" width="8.42578125" style="70" customWidth="1"/>
    <col min="10479" max="10479" width="8.5703125" style="70" customWidth="1"/>
    <col min="10480" max="10480" width="11.7109375" style="70" customWidth="1"/>
    <col min="10481" max="10481" width="14.140625" style="70" customWidth="1"/>
    <col min="10482" max="10482" width="12.7109375" style="70" customWidth="1"/>
    <col min="10483" max="10483" width="12.28515625" style="70" bestFit="1" customWidth="1"/>
    <col min="10484" max="10484" width="22.7109375" style="70" customWidth="1"/>
    <col min="10485" max="10731" width="9.140625" style="70"/>
    <col min="10732" max="10732" width="5.28515625" style="70" customWidth="1"/>
    <col min="10733" max="10733" width="34.7109375" style="70" customWidth="1"/>
    <col min="10734" max="10734" width="8.42578125" style="70" customWidth="1"/>
    <col min="10735" max="10735" width="8.5703125" style="70" customWidth="1"/>
    <col min="10736" max="10736" width="11.7109375" style="70" customWidth="1"/>
    <col min="10737" max="10737" width="14.140625" style="70" customWidth="1"/>
    <col min="10738" max="10738" width="12.7109375" style="70" customWidth="1"/>
    <col min="10739" max="10739" width="12.28515625" style="70" bestFit="1" customWidth="1"/>
    <col min="10740" max="10740" width="22.7109375" style="70" customWidth="1"/>
    <col min="10741" max="10987" width="9.140625" style="70"/>
    <col min="10988" max="10988" width="5.28515625" style="70" customWidth="1"/>
    <col min="10989" max="10989" width="34.7109375" style="70" customWidth="1"/>
    <col min="10990" max="10990" width="8.42578125" style="70" customWidth="1"/>
    <col min="10991" max="10991" width="8.5703125" style="70" customWidth="1"/>
    <col min="10992" max="10992" width="11.7109375" style="70" customWidth="1"/>
    <col min="10993" max="10993" width="14.140625" style="70" customWidth="1"/>
    <col min="10994" max="10994" width="12.7109375" style="70" customWidth="1"/>
    <col min="10995" max="10995" width="12.28515625" style="70" bestFit="1" customWidth="1"/>
    <col min="10996" max="10996" width="22.7109375" style="70" customWidth="1"/>
    <col min="10997" max="11243" width="9.140625" style="70"/>
    <col min="11244" max="11244" width="5.28515625" style="70" customWidth="1"/>
    <col min="11245" max="11245" width="34.7109375" style="70" customWidth="1"/>
    <col min="11246" max="11246" width="8.42578125" style="70" customWidth="1"/>
    <col min="11247" max="11247" width="8.5703125" style="70" customWidth="1"/>
    <col min="11248" max="11248" width="11.7109375" style="70" customWidth="1"/>
    <col min="11249" max="11249" width="14.140625" style="70" customWidth="1"/>
    <col min="11250" max="11250" width="12.7109375" style="70" customWidth="1"/>
    <col min="11251" max="11251" width="12.28515625" style="70" bestFit="1" customWidth="1"/>
    <col min="11252" max="11252" width="22.7109375" style="70" customWidth="1"/>
    <col min="11253" max="11499" width="9.140625" style="70"/>
    <col min="11500" max="11500" width="5.28515625" style="70" customWidth="1"/>
    <col min="11501" max="11501" width="34.7109375" style="70" customWidth="1"/>
    <col min="11502" max="11502" width="8.42578125" style="70" customWidth="1"/>
    <col min="11503" max="11503" width="8.5703125" style="70" customWidth="1"/>
    <col min="11504" max="11504" width="11.7109375" style="70" customWidth="1"/>
    <col min="11505" max="11505" width="14.140625" style="70" customWidth="1"/>
    <col min="11506" max="11506" width="12.7109375" style="70" customWidth="1"/>
    <col min="11507" max="11507" width="12.28515625" style="70" bestFit="1" customWidth="1"/>
    <col min="11508" max="11508" width="22.7109375" style="70" customWidth="1"/>
    <col min="11509" max="11755" width="9.140625" style="70"/>
    <col min="11756" max="11756" width="5.28515625" style="70" customWidth="1"/>
    <col min="11757" max="11757" width="34.7109375" style="70" customWidth="1"/>
    <col min="11758" max="11758" width="8.42578125" style="70" customWidth="1"/>
    <col min="11759" max="11759" width="8.5703125" style="70" customWidth="1"/>
    <col min="11760" max="11760" width="11.7109375" style="70" customWidth="1"/>
    <col min="11761" max="11761" width="14.140625" style="70" customWidth="1"/>
    <col min="11762" max="11762" width="12.7109375" style="70" customWidth="1"/>
    <col min="11763" max="11763" width="12.28515625" style="70" bestFit="1" customWidth="1"/>
    <col min="11764" max="11764" width="22.7109375" style="70" customWidth="1"/>
    <col min="11765" max="12011" width="9.140625" style="70"/>
    <col min="12012" max="12012" width="5.28515625" style="70" customWidth="1"/>
    <col min="12013" max="12013" width="34.7109375" style="70" customWidth="1"/>
    <col min="12014" max="12014" width="8.42578125" style="70" customWidth="1"/>
    <col min="12015" max="12015" width="8.5703125" style="70" customWidth="1"/>
    <col min="12016" max="12016" width="11.7109375" style="70" customWidth="1"/>
    <col min="12017" max="12017" width="14.140625" style="70" customWidth="1"/>
    <col min="12018" max="12018" width="12.7109375" style="70" customWidth="1"/>
    <col min="12019" max="12019" width="12.28515625" style="70" bestFit="1" customWidth="1"/>
    <col min="12020" max="12020" width="22.7109375" style="70" customWidth="1"/>
    <col min="12021" max="12267" width="9.140625" style="70"/>
    <col min="12268" max="12268" width="5.28515625" style="70" customWidth="1"/>
    <col min="12269" max="12269" width="34.7109375" style="70" customWidth="1"/>
    <col min="12270" max="12270" width="8.42578125" style="70" customWidth="1"/>
    <col min="12271" max="12271" width="8.5703125" style="70" customWidth="1"/>
    <col min="12272" max="12272" width="11.7109375" style="70" customWidth="1"/>
    <col min="12273" max="12273" width="14.140625" style="70" customWidth="1"/>
    <col min="12274" max="12274" width="12.7109375" style="70" customWidth="1"/>
    <col min="12275" max="12275" width="12.28515625" style="70" bestFit="1" customWidth="1"/>
    <col min="12276" max="12276" width="22.7109375" style="70" customWidth="1"/>
    <col min="12277" max="12523" width="9.140625" style="70"/>
    <col min="12524" max="12524" width="5.28515625" style="70" customWidth="1"/>
    <col min="12525" max="12525" width="34.7109375" style="70" customWidth="1"/>
    <col min="12526" max="12526" width="8.42578125" style="70" customWidth="1"/>
    <col min="12527" max="12527" width="8.5703125" style="70" customWidth="1"/>
    <col min="12528" max="12528" width="11.7109375" style="70" customWidth="1"/>
    <col min="12529" max="12529" width="14.140625" style="70" customWidth="1"/>
    <col min="12530" max="12530" width="12.7109375" style="70" customWidth="1"/>
    <col min="12531" max="12531" width="12.28515625" style="70" bestFit="1" customWidth="1"/>
    <col min="12532" max="12532" width="22.7109375" style="70" customWidth="1"/>
    <col min="12533" max="12779" width="9.140625" style="70"/>
    <col min="12780" max="12780" width="5.28515625" style="70" customWidth="1"/>
    <col min="12781" max="12781" width="34.7109375" style="70" customWidth="1"/>
    <col min="12782" max="12782" width="8.42578125" style="70" customWidth="1"/>
    <col min="12783" max="12783" width="8.5703125" style="70" customWidth="1"/>
    <col min="12784" max="12784" width="11.7109375" style="70" customWidth="1"/>
    <col min="12785" max="12785" width="14.140625" style="70" customWidth="1"/>
    <col min="12786" max="12786" width="12.7109375" style="70" customWidth="1"/>
    <col min="12787" max="12787" width="12.28515625" style="70" bestFit="1" customWidth="1"/>
    <col min="12788" max="12788" width="22.7109375" style="70" customWidth="1"/>
    <col min="12789" max="13035" width="9.140625" style="70"/>
    <col min="13036" max="13036" width="5.28515625" style="70" customWidth="1"/>
    <col min="13037" max="13037" width="34.7109375" style="70" customWidth="1"/>
    <col min="13038" max="13038" width="8.42578125" style="70" customWidth="1"/>
    <col min="13039" max="13039" width="8.5703125" style="70" customWidth="1"/>
    <col min="13040" max="13040" width="11.7109375" style="70" customWidth="1"/>
    <col min="13041" max="13041" width="14.140625" style="70" customWidth="1"/>
    <col min="13042" max="13042" width="12.7109375" style="70" customWidth="1"/>
    <col min="13043" max="13043" width="12.28515625" style="70" bestFit="1" customWidth="1"/>
    <col min="13044" max="13044" width="22.7109375" style="70" customWidth="1"/>
    <col min="13045" max="13291" width="9.140625" style="70"/>
    <col min="13292" max="13292" width="5.28515625" style="70" customWidth="1"/>
    <col min="13293" max="13293" width="34.7109375" style="70" customWidth="1"/>
    <col min="13294" max="13294" width="8.42578125" style="70" customWidth="1"/>
    <col min="13295" max="13295" width="8.5703125" style="70" customWidth="1"/>
    <col min="13296" max="13296" width="11.7109375" style="70" customWidth="1"/>
    <col min="13297" max="13297" width="14.140625" style="70" customWidth="1"/>
    <col min="13298" max="13298" width="12.7109375" style="70" customWidth="1"/>
    <col min="13299" max="13299" width="12.28515625" style="70" bestFit="1" customWidth="1"/>
    <col min="13300" max="13300" width="22.7109375" style="70" customWidth="1"/>
    <col min="13301" max="13547" width="9.140625" style="70"/>
    <col min="13548" max="13548" width="5.28515625" style="70" customWidth="1"/>
    <col min="13549" max="13549" width="34.7109375" style="70" customWidth="1"/>
    <col min="13550" max="13550" width="8.42578125" style="70" customWidth="1"/>
    <col min="13551" max="13551" width="8.5703125" style="70" customWidth="1"/>
    <col min="13552" max="13552" width="11.7109375" style="70" customWidth="1"/>
    <col min="13553" max="13553" width="14.140625" style="70" customWidth="1"/>
    <col min="13554" max="13554" width="12.7109375" style="70" customWidth="1"/>
    <col min="13555" max="13555" width="12.28515625" style="70" bestFit="1" customWidth="1"/>
    <col min="13556" max="13556" width="22.7109375" style="70" customWidth="1"/>
    <col min="13557" max="13803" width="9.140625" style="70"/>
    <col min="13804" max="13804" width="5.28515625" style="70" customWidth="1"/>
    <col min="13805" max="13805" width="34.7109375" style="70" customWidth="1"/>
    <col min="13806" max="13806" width="8.42578125" style="70" customWidth="1"/>
    <col min="13807" max="13807" width="8.5703125" style="70" customWidth="1"/>
    <col min="13808" max="13808" width="11.7109375" style="70" customWidth="1"/>
    <col min="13809" max="13809" width="14.140625" style="70" customWidth="1"/>
    <col min="13810" max="13810" width="12.7109375" style="70" customWidth="1"/>
    <col min="13811" max="13811" width="12.28515625" style="70" bestFit="1" customWidth="1"/>
    <col min="13812" max="13812" width="22.7109375" style="70" customWidth="1"/>
    <col min="13813" max="14059" width="9.140625" style="70"/>
    <col min="14060" max="14060" width="5.28515625" style="70" customWidth="1"/>
    <col min="14061" max="14061" width="34.7109375" style="70" customWidth="1"/>
    <col min="14062" max="14062" width="8.42578125" style="70" customWidth="1"/>
    <col min="14063" max="14063" width="8.5703125" style="70" customWidth="1"/>
    <col min="14064" max="14064" width="11.7109375" style="70" customWidth="1"/>
    <col min="14065" max="14065" width="14.140625" style="70" customWidth="1"/>
    <col min="14066" max="14066" width="12.7109375" style="70" customWidth="1"/>
    <col min="14067" max="14067" width="12.28515625" style="70" bestFit="1" customWidth="1"/>
    <col min="14068" max="14068" width="22.7109375" style="70" customWidth="1"/>
    <col min="14069" max="14315" width="9.140625" style="70"/>
    <col min="14316" max="14316" width="5.28515625" style="70" customWidth="1"/>
    <col min="14317" max="14317" width="34.7109375" style="70" customWidth="1"/>
    <col min="14318" max="14318" width="8.42578125" style="70" customWidth="1"/>
    <col min="14319" max="14319" width="8.5703125" style="70" customWidth="1"/>
    <col min="14320" max="14320" width="11.7109375" style="70" customWidth="1"/>
    <col min="14321" max="14321" width="14.140625" style="70" customWidth="1"/>
    <col min="14322" max="14322" width="12.7109375" style="70" customWidth="1"/>
    <col min="14323" max="14323" width="12.28515625" style="70" bestFit="1" customWidth="1"/>
    <col min="14324" max="14324" width="22.7109375" style="70" customWidth="1"/>
    <col min="14325" max="14571" width="9.140625" style="70"/>
    <col min="14572" max="14572" width="5.28515625" style="70" customWidth="1"/>
    <col min="14573" max="14573" width="34.7109375" style="70" customWidth="1"/>
    <col min="14574" max="14574" width="8.42578125" style="70" customWidth="1"/>
    <col min="14575" max="14575" width="8.5703125" style="70" customWidth="1"/>
    <col min="14576" max="14576" width="11.7109375" style="70" customWidth="1"/>
    <col min="14577" max="14577" width="14.140625" style="70" customWidth="1"/>
    <col min="14578" max="14578" width="12.7109375" style="70" customWidth="1"/>
    <col min="14579" max="14579" width="12.28515625" style="70" bestFit="1" customWidth="1"/>
    <col min="14580" max="14580" width="22.7109375" style="70" customWidth="1"/>
    <col min="14581" max="14827" width="9.140625" style="70"/>
    <col min="14828" max="14828" width="5.28515625" style="70" customWidth="1"/>
    <col min="14829" max="14829" width="34.7109375" style="70" customWidth="1"/>
    <col min="14830" max="14830" width="8.42578125" style="70" customWidth="1"/>
    <col min="14831" max="14831" width="8.5703125" style="70" customWidth="1"/>
    <col min="14832" max="14832" width="11.7109375" style="70" customWidth="1"/>
    <col min="14833" max="14833" width="14.140625" style="70" customWidth="1"/>
    <col min="14834" max="14834" width="12.7109375" style="70" customWidth="1"/>
    <col min="14835" max="14835" width="12.28515625" style="70" bestFit="1" customWidth="1"/>
    <col min="14836" max="14836" width="22.7109375" style="70" customWidth="1"/>
    <col min="14837" max="15083" width="9.140625" style="70"/>
    <col min="15084" max="15084" width="5.28515625" style="70" customWidth="1"/>
    <col min="15085" max="15085" width="34.7109375" style="70" customWidth="1"/>
    <col min="15086" max="15086" width="8.42578125" style="70" customWidth="1"/>
    <col min="15087" max="15087" width="8.5703125" style="70" customWidth="1"/>
    <col min="15088" max="15088" width="11.7109375" style="70" customWidth="1"/>
    <col min="15089" max="15089" width="14.140625" style="70" customWidth="1"/>
    <col min="15090" max="15090" width="12.7109375" style="70" customWidth="1"/>
    <col min="15091" max="15091" width="12.28515625" style="70" bestFit="1" customWidth="1"/>
    <col min="15092" max="15092" width="22.7109375" style="70" customWidth="1"/>
    <col min="15093" max="15339" width="9.140625" style="70"/>
    <col min="15340" max="15340" width="5.28515625" style="70" customWidth="1"/>
    <col min="15341" max="15341" width="34.7109375" style="70" customWidth="1"/>
    <col min="15342" max="15342" width="8.42578125" style="70" customWidth="1"/>
    <col min="15343" max="15343" width="8.5703125" style="70" customWidth="1"/>
    <col min="15344" max="15344" width="11.7109375" style="70" customWidth="1"/>
    <col min="15345" max="15345" width="14.140625" style="70" customWidth="1"/>
    <col min="15346" max="15346" width="12.7109375" style="70" customWidth="1"/>
    <col min="15347" max="15347" width="12.28515625" style="70" bestFit="1" customWidth="1"/>
    <col min="15348" max="15348" width="22.7109375" style="70" customWidth="1"/>
    <col min="15349" max="15595" width="9.140625" style="70"/>
    <col min="15596" max="15596" width="5.28515625" style="70" customWidth="1"/>
    <col min="15597" max="15597" width="34.7109375" style="70" customWidth="1"/>
    <col min="15598" max="15598" width="8.42578125" style="70" customWidth="1"/>
    <col min="15599" max="15599" width="8.5703125" style="70" customWidth="1"/>
    <col min="15600" max="15600" width="11.7109375" style="70" customWidth="1"/>
    <col min="15601" max="15601" width="14.140625" style="70" customWidth="1"/>
    <col min="15602" max="15602" width="12.7109375" style="70" customWidth="1"/>
    <col min="15603" max="15603" width="12.28515625" style="70" bestFit="1" customWidth="1"/>
    <col min="15604" max="15604" width="22.7109375" style="70" customWidth="1"/>
    <col min="15605" max="15851" width="9.140625" style="70"/>
    <col min="15852" max="15852" width="5.28515625" style="70" customWidth="1"/>
    <col min="15853" max="15853" width="34.7109375" style="70" customWidth="1"/>
    <col min="15854" max="15854" width="8.42578125" style="70" customWidth="1"/>
    <col min="15855" max="15855" width="8.5703125" style="70" customWidth="1"/>
    <col min="15856" max="15856" width="11.7109375" style="70" customWidth="1"/>
    <col min="15857" max="15857" width="14.140625" style="70" customWidth="1"/>
    <col min="15858" max="15858" width="12.7109375" style="70" customWidth="1"/>
    <col min="15859" max="15859" width="12.28515625" style="70" bestFit="1" customWidth="1"/>
    <col min="15860" max="15860" width="22.7109375" style="70" customWidth="1"/>
    <col min="15861" max="16107" width="9.140625" style="70"/>
    <col min="16108" max="16108" width="5.28515625" style="70" customWidth="1"/>
    <col min="16109" max="16109" width="34.7109375" style="70" customWidth="1"/>
    <col min="16110" max="16110" width="8.42578125" style="70" customWidth="1"/>
    <col min="16111" max="16111" width="8.5703125" style="70" customWidth="1"/>
    <col min="16112" max="16112" width="11.7109375" style="70" customWidth="1"/>
    <col min="16113" max="16113" width="14.140625" style="70" customWidth="1"/>
    <col min="16114" max="16114" width="12.7109375" style="70" customWidth="1"/>
    <col min="16115" max="16115" width="12.28515625" style="70" bestFit="1" customWidth="1"/>
    <col min="16116" max="16116" width="22.7109375" style="70" customWidth="1"/>
    <col min="16117" max="16384" width="9.140625" style="70"/>
  </cols>
  <sheetData>
    <row r="1" spans="1:234" x14ac:dyDescent="0.25">
      <c r="A1" s="408" t="s">
        <v>40</v>
      </c>
      <c r="B1" s="408"/>
      <c r="C1" s="408"/>
      <c r="D1" s="131"/>
      <c r="E1" s="186"/>
      <c r="G1" s="41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</row>
    <row r="2" spans="1:234" s="71" customFormat="1" x14ac:dyDescent="0.25">
      <c r="A2" s="409" t="s">
        <v>41</v>
      </c>
      <c r="B2" s="409"/>
      <c r="C2" s="409"/>
      <c r="D2" s="161"/>
      <c r="E2" s="187"/>
      <c r="F2" s="181"/>
      <c r="G2" s="43"/>
    </row>
    <row r="3" spans="1:234" ht="17.45" customHeight="1" x14ac:dyDescent="0.25">
      <c r="A3" s="418" t="s">
        <v>257</v>
      </c>
      <c r="B3" s="418"/>
      <c r="C3" s="418"/>
      <c r="D3" s="418"/>
      <c r="E3" s="418"/>
      <c r="F3" s="418"/>
      <c r="G3" s="418"/>
    </row>
    <row r="4" spans="1:234" ht="6.75" customHeight="1" x14ac:dyDescent="0.25"/>
    <row r="5" spans="1:234" ht="31.5" x14ac:dyDescent="0.25">
      <c r="A5" s="44" t="s">
        <v>0</v>
      </c>
      <c r="B5" s="44" t="s">
        <v>43</v>
      </c>
      <c r="C5" s="44" t="s">
        <v>44</v>
      </c>
      <c r="D5" s="44" t="s">
        <v>45</v>
      </c>
      <c r="E5" s="45"/>
      <c r="F5" s="162" t="s">
        <v>102</v>
      </c>
      <c r="G5" s="44" t="s">
        <v>3</v>
      </c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</row>
    <row r="6" spans="1:234" s="83" customFormat="1" x14ac:dyDescent="0.25">
      <c r="A6" s="44" t="s">
        <v>48</v>
      </c>
      <c r="B6" s="46" t="s">
        <v>49</v>
      </c>
      <c r="C6" s="163"/>
      <c r="D6" s="73"/>
      <c r="E6" s="188"/>
      <c r="F6" s="182">
        <f>+F7+F10+F11+F12+F13</f>
        <v>59074.300542589001</v>
      </c>
      <c r="G6" s="174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</row>
    <row r="7" spans="1:234" s="76" customFormat="1" x14ac:dyDescent="0.25">
      <c r="A7" s="164">
        <v>1</v>
      </c>
      <c r="B7" s="165" t="s">
        <v>50</v>
      </c>
      <c r="C7" s="166"/>
      <c r="D7" s="167"/>
      <c r="E7" s="189"/>
      <c r="F7" s="183">
        <f t="shared" ref="F7" si="0">F8+F9</f>
        <v>43605.890689706146</v>
      </c>
      <c r="G7" s="164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</row>
    <row r="8" spans="1:234" ht="75" x14ac:dyDescent="0.25">
      <c r="A8" s="202"/>
      <c r="B8" s="203" t="s">
        <v>51</v>
      </c>
      <c r="C8" s="202" t="s">
        <v>52</v>
      </c>
      <c r="D8" s="204">
        <v>10</v>
      </c>
      <c r="E8" s="205">
        <v>3488.4712551764919</v>
      </c>
      <c r="F8" s="206">
        <f>D8*E8</f>
        <v>34884.712551764918</v>
      </c>
      <c r="G8" s="202" t="s">
        <v>287</v>
      </c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</row>
    <row r="9" spans="1:234" x14ac:dyDescent="0.25">
      <c r="A9" s="53"/>
      <c r="B9" s="54" t="s">
        <v>53</v>
      </c>
      <c r="C9" s="53"/>
      <c r="D9" s="207"/>
      <c r="E9" s="208"/>
      <c r="F9" s="209">
        <f t="shared" ref="F9" si="1">F8*20/80</f>
        <v>8721.1781379412296</v>
      </c>
      <c r="G9" s="53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</row>
    <row r="10" spans="1:234" s="83" customFormat="1" x14ac:dyDescent="0.25">
      <c r="A10" s="57">
        <v>2</v>
      </c>
      <c r="B10" s="15" t="s">
        <v>245</v>
      </c>
      <c r="C10" s="57"/>
      <c r="D10" s="210"/>
      <c r="E10" s="211">
        <v>7.8E-2</v>
      </c>
      <c r="F10" s="209">
        <f>E10*$F$7</f>
        <v>3401.2594737970794</v>
      </c>
      <c r="G10" s="57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</row>
    <row r="11" spans="1:234" s="83" customFormat="1" x14ac:dyDescent="0.25">
      <c r="A11" s="57">
        <v>3</v>
      </c>
      <c r="B11" s="15" t="s">
        <v>246</v>
      </c>
      <c r="C11" s="57"/>
      <c r="D11" s="210"/>
      <c r="E11" s="211">
        <v>5.9700000000000003E-2</v>
      </c>
      <c r="F11" s="209">
        <f>E11*(F10+F7)</f>
        <v>2806.3268647611426</v>
      </c>
      <c r="G11" s="57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</row>
    <row r="12" spans="1:234" s="83" customFormat="1" x14ac:dyDescent="0.25">
      <c r="A12" s="57">
        <v>4</v>
      </c>
      <c r="B12" s="25" t="s">
        <v>247</v>
      </c>
      <c r="C12" s="57"/>
      <c r="D12" s="210"/>
      <c r="E12" s="211">
        <v>7.8100000000000003E-2</v>
      </c>
      <c r="F12" s="209">
        <f>(F7+F11+F10)*E12</f>
        <v>3890.4325559074473</v>
      </c>
      <c r="G12" s="57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</row>
    <row r="13" spans="1:234" s="83" customFormat="1" x14ac:dyDescent="0.25">
      <c r="A13" s="134">
        <v>5</v>
      </c>
      <c r="B13" s="37" t="s">
        <v>57</v>
      </c>
      <c r="C13" s="134"/>
      <c r="D13" s="212"/>
      <c r="E13" s="213">
        <v>0.1</v>
      </c>
      <c r="F13" s="214">
        <f>(F7+F11+F10+F12)*E13</f>
        <v>5370.3909584171815</v>
      </c>
      <c r="G13" s="134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</row>
    <row r="14" spans="1:234" ht="31.5" x14ac:dyDescent="0.25">
      <c r="A14" s="44" t="s">
        <v>58</v>
      </c>
      <c r="B14" s="46" t="s">
        <v>59</v>
      </c>
      <c r="C14" s="44"/>
      <c r="D14" s="174"/>
      <c r="E14" s="194"/>
      <c r="F14" s="162">
        <f>F15+F23+F24</f>
        <v>8634.4805555555558</v>
      </c>
      <c r="G14" s="1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</row>
    <row r="15" spans="1:234" s="83" customFormat="1" ht="47.25" x14ac:dyDescent="0.25">
      <c r="A15" s="47" t="s">
        <v>60</v>
      </c>
      <c r="B15" s="48" t="s">
        <v>61</v>
      </c>
      <c r="C15" s="47"/>
      <c r="D15" s="215"/>
      <c r="E15" s="49"/>
      <c r="F15" s="216">
        <f>+F20</f>
        <v>1009.7222222222222</v>
      </c>
      <c r="G15" s="47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</row>
    <row r="16" spans="1:234" s="76" customFormat="1" x14ac:dyDescent="0.25">
      <c r="A16" s="50">
        <v>1</v>
      </c>
      <c r="B16" s="51" t="s">
        <v>62</v>
      </c>
      <c r="C16" s="50"/>
      <c r="D16" s="78"/>
      <c r="E16" s="217"/>
      <c r="F16" s="218"/>
      <c r="G16" s="50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5"/>
      <c r="FO16" s="75"/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5"/>
      <c r="GB16" s="75"/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5"/>
      <c r="GO16" s="75"/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5"/>
      <c r="HB16" s="75"/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5"/>
      <c r="HO16" s="75"/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</row>
    <row r="17" spans="1:234" x14ac:dyDescent="0.25">
      <c r="A17" s="20">
        <v>1.1000000000000001</v>
      </c>
      <c r="B17" s="28" t="s">
        <v>159</v>
      </c>
      <c r="C17" s="29" t="s">
        <v>120</v>
      </c>
      <c r="D17" s="20">
        <v>1</v>
      </c>
      <c r="E17" s="22">
        <v>535320</v>
      </c>
      <c r="F17" s="23">
        <f>+E17*D17</f>
        <v>535320</v>
      </c>
      <c r="G17" s="53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</row>
    <row r="18" spans="1:234" x14ac:dyDescent="0.25">
      <c r="A18" s="20">
        <v>1.2</v>
      </c>
      <c r="B18" s="28" t="s">
        <v>101</v>
      </c>
      <c r="C18" s="29" t="s">
        <v>120</v>
      </c>
      <c r="D18" s="20">
        <v>1</v>
      </c>
      <c r="E18" s="22">
        <v>700719</v>
      </c>
      <c r="F18" s="23">
        <f>+E18*D18</f>
        <v>700719</v>
      </c>
      <c r="G18" s="53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</row>
    <row r="19" spans="1:234" x14ac:dyDescent="0.25">
      <c r="A19" s="20">
        <v>1.3</v>
      </c>
      <c r="B19" s="28" t="s">
        <v>160</v>
      </c>
      <c r="C19" s="29" t="s">
        <v>120</v>
      </c>
      <c r="D19" s="20">
        <v>1</v>
      </c>
      <c r="E19" s="22">
        <v>339780</v>
      </c>
      <c r="F19" s="23">
        <f>+E19*D19</f>
        <v>339780</v>
      </c>
      <c r="G19" s="53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2"/>
      <c r="HI19" s="72"/>
      <c r="HJ19" s="72"/>
      <c r="HK19" s="72"/>
      <c r="HL19" s="72"/>
      <c r="HM19" s="72"/>
      <c r="HN19" s="72"/>
      <c r="HO19" s="72"/>
      <c r="HP19" s="72"/>
      <c r="HQ19" s="72"/>
      <c r="HR19" s="72"/>
      <c r="HS19" s="72"/>
      <c r="HT19" s="72"/>
      <c r="HU19" s="72"/>
      <c r="HV19" s="72"/>
      <c r="HW19" s="72"/>
      <c r="HX19" s="72"/>
      <c r="HY19" s="72"/>
      <c r="HZ19" s="72"/>
    </row>
    <row r="20" spans="1:234" s="76" customFormat="1" x14ac:dyDescent="0.25">
      <c r="A20" s="50">
        <v>2</v>
      </c>
      <c r="B20" s="52" t="s">
        <v>66</v>
      </c>
      <c r="C20" s="78"/>
      <c r="D20" s="78"/>
      <c r="E20" s="217"/>
      <c r="F20" s="219">
        <f>SUM(F21:F22)</f>
        <v>1009.7222222222222</v>
      </c>
      <c r="G20" s="50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5"/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5"/>
      <c r="DC20" s="75"/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5"/>
      <c r="DP20" s="75"/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5"/>
      <c r="EC20" s="75"/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5"/>
      <c r="EP20" s="75"/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5"/>
      <c r="FC20" s="75"/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5"/>
      <c r="FP20" s="75"/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5"/>
      <c r="GC20" s="75"/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5"/>
      <c r="GP20" s="75"/>
      <c r="GQ20" s="75"/>
      <c r="GR20" s="75"/>
      <c r="GS20" s="75"/>
      <c r="GT20" s="75"/>
      <c r="GU20" s="75"/>
      <c r="GV20" s="75"/>
      <c r="GW20" s="75"/>
      <c r="GX20" s="75"/>
      <c r="GY20" s="75"/>
      <c r="GZ20" s="75"/>
      <c r="HA20" s="75"/>
      <c r="HB20" s="75"/>
      <c r="HC20" s="75"/>
      <c r="HD20" s="75"/>
      <c r="HE20" s="75"/>
      <c r="HF20" s="75"/>
      <c r="HG20" s="75"/>
      <c r="HH20" s="75"/>
      <c r="HI20" s="75"/>
      <c r="HJ20" s="75"/>
      <c r="HK20" s="75"/>
      <c r="HL20" s="75"/>
      <c r="HM20" s="75"/>
      <c r="HN20" s="75"/>
      <c r="HO20" s="75"/>
      <c r="HP20" s="75"/>
      <c r="HQ20" s="75"/>
      <c r="HR20" s="75"/>
      <c r="HS20" s="75"/>
      <c r="HT20" s="75"/>
      <c r="HU20" s="75"/>
      <c r="HV20" s="75"/>
      <c r="HW20" s="75"/>
      <c r="HX20" s="75"/>
      <c r="HY20" s="75"/>
      <c r="HZ20" s="75"/>
    </row>
    <row r="21" spans="1:234" ht="38.25" x14ac:dyDescent="0.25">
      <c r="A21" s="53" t="s">
        <v>108</v>
      </c>
      <c r="B21" s="28" t="s">
        <v>248</v>
      </c>
      <c r="C21" s="77" t="s">
        <v>68</v>
      </c>
      <c r="D21" s="62">
        <f>1/9</f>
        <v>0.1111111111111111</v>
      </c>
      <c r="E21" s="208">
        <v>2000</v>
      </c>
      <c r="F21" s="209">
        <f>+E21*D21</f>
        <v>222.2222222222222</v>
      </c>
      <c r="G21" s="200" t="s">
        <v>249</v>
      </c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72"/>
      <c r="FL21" s="72"/>
      <c r="FM21" s="72"/>
      <c r="FN21" s="72"/>
      <c r="FO21" s="72"/>
      <c r="FP21" s="72"/>
      <c r="FQ21" s="72"/>
      <c r="FR21" s="72"/>
      <c r="FS21" s="72"/>
      <c r="FT21" s="72"/>
      <c r="FU21" s="72"/>
      <c r="FV21" s="72"/>
      <c r="FW21" s="72"/>
      <c r="FX21" s="72"/>
      <c r="FY21" s="72"/>
      <c r="FZ21" s="72"/>
      <c r="GA21" s="72"/>
      <c r="GB21" s="72"/>
      <c r="GC21" s="72"/>
      <c r="GD21" s="72"/>
      <c r="GE21" s="72"/>
      <c r="GF21" s="72"/>
      <c r="GG21" s="72"/>
      <c r="GH21" s="72"/>
      <c r="GI21" s="72"/>
      <c r="GJ21" s="72"/>
      <c r="GK21" s="72"/>
      <c r="GL21" s="72"/>
      <c r="GM21" s="72"/>
      <c r="GN21" s="72"/>
      <c r="GO21" s="72"/>
      <c r="GP21" s="72"/>
      <c r="GQ21" s="72"/>
      <c r="GR21" s="72"/>
      <c r="GS21" s="72"/>
      <c r="GT21" s="72"/>
      <c r="GU21" s="72"/>
      <c r="GV21" s="72"/>
      <c r="GW21" s="72"/>
      <c r="GX21" s="72"/>
      <c r="GY21" s="72"/>
      <c r="GZ21" s="72"/>
      <c r="HA21" s="72"/>
      <c r="HB21" s="72"/>
      <c r="HC21" s="72"/>
      <c r="HD21" s="72"/>
      <c r="HE21" s="72"/>
      <c r="HF21" s="72"/>
      <c r="HG21" s="72"/>
      <c r="HH21" s="72"/>
      <c r="HI21" s="72"/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</row>
    <row r="22" spans="1:234" x14ac:dyDescent="0.25">
      <c r="A22" s="53" t="s">
        <v>113</v>
      </c>
      <c r="B22" s="61" t="s">
        <v>39</v>
      </c>
      <c r="C22" s="77" t="s">
        <v>75</v>
      </c>
      <c r="D22" s="53">
        <v>10</v>
      </c>
      <c r="E22" s="220">
        <v>78.75</v>
      </c>
      <c r="F22" s="209">
        <v>787.5</v>
      </c>
      <c r="G22" s="63" t="s">
        <v>77</v>
      </c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</row>
    <row r="23" spans="1:234" s="83" customFormat="1" x14ac:dyDescent="0.25">
      <c r="A23" s="57" t="s">
        <v>78</v>
      </c>
      <c r="B23" s="221" t="s">
        <v>79</v>
      </c>
      <c r="C23" s="88"/>
      <c r="D23" s="210"/>
      <c r="E23" s="222"/>
      <c r="F23" s="219">
        <v>7000</v>
      </c>
      <c r="G23" s="57" t="s">
        <v>256</v>
      </c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2"/>
      <c r="ER23" s="82"/>
      <c r="ES23" s="82"/>
      <c r="ET23" s="82"/>
      <c r="EU23" s="82"/>
      <c r="EV23" s="82"/>
      <c r="EW23" s="82"/>
      <c r="EX23" s="82"/>
      <c r="EY23" s="82"/>
      <c r="EZ23" s="82"/>
      <c r="FA23" s="82"/>
      <c r="FB23" s="82"/>
      <c r="FC23" s="82"/>
      <c r="FD23" s="82"/>
      <c r="FE23" s="82"/>
      <c r="FF23" s="82"/>
      <c r="FG23" s="82"/>
      <c r="FH23" s="82"/>
      <c r="FI23" s="82"/>
      <c r="FJ23" s="82"/>
      <c r="FK23" s="82"/>
      <c r="FL23" s="82"/>
      <c r="FM23" s="82"/>
      <c r="FN23" s="82"/>
      <c r="FO23" s="82"/>
      <c r="FP23" s="82"/>
      <c r="FQ23" s="82"/>
      <c r="FR23" s="82"/>
      <c r="FS23" s="82"/>
      <c r="FT23" s="82"/>
      <c r="FU23" s="82"/>
      <c r="FV23" s="82"/>
      <c r="FW23" s="82"/>
      <c r="FX23" s="82"/>
      <c r="FY23" s="82"/>
      <c r="FZ23" s="82"/>
      <c r="GA23" s="82"/>
      <c r="GB23" s="82"/>
      <c r="GC23" s="82"/>
      <c r="GD23" s="82"/>
      <c r="GE23" s="82"/>
      <c r="GF23" s="82"/>
      <c r="GG23" s="82"/>
      <c r="GH23" s="82"/>
      <c r="GI23" s="82"/>
      <c r="GJ23" s="82"/>
      <c r="GK23" s="82"/>
      <c r="GL23" s="82"/>
      <c r="GM23" s="82"/>
      <c r="GN23" s="82"/>
      <c r="GO23" s="82"/>
      <c r="GP23" s="82"/>
      <c r="GQ23" s="82"/>
      <c r="GR23" s="82"/>
      <c r="GS23" s="82"/>
      <c r="GT23" s="82"/>
      <c r="GU23" s="82"/>
      <c r="GV23" s="82"/>
      <c r="GW23" s="82"/>
      <c r="GX23" s="82"/>
      <c r="GY23" s="82"/>
      <c r="GZ23" s="82"/>
      <c r="HA23" s="82"/>
      <c r="HB23" s="82"/>
      <c r="HC23" s="82"/>
      <c r="HD23" s="82"/>
      <c r="HE23" s="82"/>
      <c r="HF23" s="82"/>
      <c r="HG23" s="82"/>
      <c r="HH23" s="82"/>
      <c r="HI23" s="82"/>
      <c r="HJ23" s="82"/>
      <c r="HK23" s="82"/>
      <c r="HL23" s="82"/>
      <c r="HM23" s="82"/>
      <c r="HN23" s="82"/>
      <c r="HO23" s="82"/>
      <c r="HP23" s="82"/>
      <c r="HQ23" s="82"/>
      <c r="HR23" s="82"/>
      <c r="HS23" s="82"/>
      <c r="HT23" s="82"/>
      <c r="HU23" s="82"/>
      <c r="HV23" s="82"/>
      <c r="HW23" s="82"/>
      <c r="HX23" s="82"/>
      <c r="HY23" s="82"/>
      <c r="HZ23" s="82"/>
    </row>
    <row r="24" spans="1:234" s="83" customFormat="1" x14ac:dyDescent="0.25">
      <c r="A24" s="134" t="s">
        <v>81</v>
      </c>
      <c r="B24" s="223" t="s">
        <v>82</v>
      </c>
      <c r="C24" s="134"/>
      <c r="D24" s="212"/>
      <c r="E24" s="224">
        <v>7.8E-2</v>
      </c>
      <c r="F24" s="225">
        <f>(F15+F23)*7.8%</f>
        <v>624.75833333333333</v>
      </c>
      <c r="G24" s="226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2"/>
      <c r="EL24" s="82"/>
      <c r="EM24" s="82"/>
      <c r="EN24" s="82"/>
      <c r="EO24" s="82"/>
      <c r="EP24" s="82"/>
      <c r="EQ24" s="82"/>
      <c r="ER24" s="82"/>
      <c r="ES24" s="82"/>
      <c r="ET24" s="82"/>
      <c r="EU24" s="82"/>
      <c r="EV24" s="82"/>
      <c r="EW24" s="82"/>
      <c r="EX24" s="82"/>
      <c r="EY24" s="82"/>
      <c r="EZ24" s="82"/>
      <c r="FA24" s="82"/>
      <c r="FB24" s="82"/>
      <c r="FC24" s="82"/>
      <c r="FD24" s="82"/>
      <c r="FE24" s="82"/>
      <c r="FF24" s="82"/>
      <c r="FG24" s="82"/>
      <c r="FH24" s="82"/>
      <c r="FI24" s="82"/>
      <c r="FJ24" s="82"/>
      <c r="FK24" s="82"/>
      <c r="FL24" s="82"/>
      <c r="FM24" s="82"/>
      <c r="FN24" s="82"/>
      <c r="FO24" s="82"/>
      <c r="FP24" s="82"/>
      <c r="FQ24" s="82"/>
      <c r="FR24" s="82"/>
      <c r="FS24" s="82"/>
      <c r="FT24" s="82"/>
      <c r="FU24" s="82"/>
      <c r="FV24" s="82"/>
      <c r="FW24" s="82"/>
      <c r="FX24" s="82"/>
      <c r="FY24" s="82"/>
      <c r="FZ24" s="82"/>
      <c r="GA24" s="82"/>
      <c r="GB24" s="82"/>
      <c r="GC24" s="82"/>
      <c r="GD24" s="82"/>
      <c r="GE24" s="82"/>
      <c r="GF24" s="82"/>
      <c r="GG24" s="82"/>
      <c r="GH24" s="82"/>
      <c r="GI24" s="82"/>
      <c r="GJ24" s="82"/>
      <c r="GK24" s="82"/>
      <c r="GL24" s="82"/>
      <c r="GM24" s="82"/>
      <c r="GN24" s="82"/>
      <c r="GO24" s="82"/>
      <c r="GP24" s="82"/>
      <c r="GQ24" s="82"/>
      <c r="GR24" s="82"/>
      <c r="GS24" s="82"/>
      <c r="GT24" s="82"/>
      <c r="GU24" s="82"/>
      <c r="GV24" s="82"/>
      <c r="GW24" s="82"/>
      <c r="GX24" s="82"/>
      <c r="GY24" s="82"/>
      <c r="GZ24" s="82"/>
      <c r="HA24" s="82"/>
      <c r="HB24" s="82"/>
      <c r="HC24" s="82"/>
      <c r="HD24" s="82"/>
      <c r="HE24" s="82"/>
      <c r="HF24" s="82"/>
      <c r="HG24" s="82"/>
      <c r="HH24" s="82"/>
      <c r="HI24" s="82"/>
      <c r="HJ24" s="82"/>
      <c r="HK24" s="82"/>
      <c r="HL24" s="82"/>
      <c r="HM24" s="82"/>
      <c r="HN24" s="82"/>
      <c r="HO24" s="82"/>
      <c r="HP24" s="82"/>
      <c r="HQ24" s="82"/>
      <c r="HR24" s="82"/>
      <c r="HS24" s="82"/>
      <c r="HT24" s="82"/>
      <c r="HU24" s="82"/>
      <c r="HV24" s="82"/>
      <c r="HW24" s="82"/>
      <c r="HX24" s="82"/>
      <c r="HY24" s="82"/>
      <c r="HZ24" s="82"/>
    </row>
    <row r="25" spans="1:234" s="83" customFormat="1" x14ac:dyDescent="0.25">
      <c r="A25" s="44" t="s">
        <v>83</v>
      </c>
      <c r="B25" s="46" t="s">
        <v>84</v>
      </c>
      <c r="C25" s="44"/>
      <c r="D25" s="73"/>
      <c r="E25" s="188"/>
      <c r="F25" s="162">
        <f>F26+F30+F29+F31+F32</f>
        <v>71829.858912031064</v>
      </c>
      <c r="G25" s="174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2"/>
      <c r="ER25" s="82"/>
      <c r="ES25" s="82"/>
      <c r="ET25" s="82"/>
      <c r="EU25" s="82"/>
      <c r="EV25" s="82"/>
      <c r="EW25" s="82"/>
      <c r="EX25" s="82"/>
      <c r="EY25" s="82"/>
      <c r="EZ25" s="82"/>
      <c r="FA25" s="82"/>
      <c r="FB25" s="82"/>
      <c r="FC25" s="82"/>
      <c r="FD25" s="82"/>
      <c r="FE25" s="82"/>
      <c r="FF25" s="82"/>
      <c r="FG25" s="82"/>
      <c r="FH25" s="82"/>
      <c r="FI25" s="82"/>
      <c r="FJ25" s="82"/>
      <c r="FK25" s="82"/>
      <c r="FL25" s="82"/>
      <c r="FM25" s="82"/>
      <c r="FN25" s="82"/>
      <c r="FO25" s="82"/>
      <c r="FP25" s="82"/>
      <c r="FQ25" s="82"/>
      <c r="FR25" s="82"/>
      <c r="FS25" s="82"/>
      <c r="FT25" s="82"/>
      <c r="FU25" s="82"/>
      <c r="FV25" s="82"/>
      <c r="FW25" s="82"/>
      <c r="FX25" s="82"/>
      <c r="FY25" s="82"/>
      <c r="FZ25" s="82"/>
      <c r="GA25" s="82"/>
      <c r="GB25" s="82"/>
      <c r="GC25" s="82"/>
      <c r="GD25" s="82"/>
      <c r="GE25" s="82"/>
      <c r="GF25" s="82"/>
      <c r="GG25" s="82"/>
      <c r="GH25" s="82"/>
      <c r="GI25" s="82"/>
      <c r="GJ25" s="82"/>
      <c r="GK25" s="82"/>
      <c r="GL25" s="82"/>
      <c r="GM25" s="82"/>
      <c r="GN25" s="82"/>
      <c r="GO25" s="82"/>
      <c r="GP25" s="82"/>
      <c r="GQ25" s="82"/>
      <c r="GR25" s="82"/>
      <c r="GS25" s="82"/>
      <c r="GT25" s="82"/>
      <c r="GU25" s="82"/>
      <c r="GV25" s="82"/>
      <c r="GW25" s="82"/>
      <c r="GX25" s="82"/>
      <c r="GY25" s="82"/>
      <c r="GZ25" s="82"/>
      <c r="HA25" s="82"/>
      <c r="HB25" s="82"/>
      <c r="HC25" s="82"/>
      <c r="HD25" s="82"/>
      <c r="HE25" s="82"/>
      <c r="HF25" s="82"/>
      <c r="HG25" s="82"/>
      <c r="HH25" s="82"/>
      <c r="HI25" s="82"/>
      <c r="HJ25" s="82"/>
      <c r="HK25" s="82"/>
      <c r="HL25" s="82"/>
      <c r="HM25" s="82"/>
      <c r="HN25" s="82"/>
      <c r="HO25" s="82"/>
      <c r="HP25" s="82"/>
      <c r="HQ25" s="82"/>
      <c r="HR25" s="82"/>
      <c r="HS25" s="82"/>
      <c r="HT25" s="82"/>
      <c r="HU25" s="82"/>
      <c r="HV25" s="82"/>
      <c r="HW25" s="82"/>
      <c r="HX25" s="82"/>
      <c r="HY25" s="82"/>
      <c r="HZ25" s="82"/>
    </row>
    <row r="26" spans="1:234" s="76" customFormat="1" x14ac:dyDescent="0.25">
      <c r="A26" s="227">
        <v>1</v>
      </c>
      <c r="B26" s="228" t="s">
        <v>50</v>
      </c>
      <c r="C26" s="229"/>
      <c r="D26" s="230"/>
      <c r="E26" s="231"/>
      <c r="F26" s="232">
        <f>F27+F28</f>
        <v>53021.44836597619</v>
      </c>
      <c r="G26" s="227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75"/>
      <c r="CX26" s="75"/>
      <c r="CY26" s="75"/>
      <c r="CZ26" s="75"/>
      <c r="DA26" s="75"/>
      <c r="DB26" s="75"/>
      <c r="DC26" s="75"/>
      <c r="DD26" s="75"/>
      <c r="DE26" s="75"/>
      <c r="DF26" s="75"/>
      <c r="DG26" s="75"/>
      <c r="DH26" s="75"/>
      <c r="DI26" s="75"/>
      <c r="DJ26" s="75"/>
      <c r="DK26" s="75"/>
      <c r="DL26" s="75"/>
      <c r="DM26" s="75"/>
      <c r="DN26" s="75"/>
      <c r="DO26" s="75"/>
      <c r="DP26" s="75"/>
      <c r="DQ26" s="75"/>
      <c r="DR26" s="75"/>
      <c r="DS26" s="75"/>
      <c r="DT26" s="75"/>
      <c r="DU26" s="75"/>
      <c r="DV26" s="75"/>
      <c r="DW26" s="75"/>
      <c r="DX26" s="75"/>
      <c r="DY26" s="75"/>
      <c r="DZ26" s="75"/>
      <c r="EA26" s="75"/>
      <c r="EB26" s="75"/>
      <c r="EC26" s="75"/>
      <c r="ED26" s="75"/>
      <c r="EE26" s="75"/>
      <c r="EF26" s="75"/>
      <c r="EG26" s="75"/>
      <c r="EH26" s="75"/>
      <c r="EI26" s="75"/>
      <c r="EJ26" s="75"/>
      <c r="EK26" s="75"/>
      <c r="EL26" s="75"/>
      <c r="EM26" s="75"/>
      <c r="EN26" s="75"/>
      <c r="EO26" s="75"/>
      <c r="EP26" s="75"/>
      <c r="EQ26" s="75"/>
      <c r="ER26" s="75"/>
      <c r="ES26" s="75"/>
      <c r="ET26" s="75"/>
      <c r="EU26" s="75"/>
      <c r="EV26" s="75"/>
      <c r="EW26" s="75"/>
      <c r="EX26" s="75"/>
      <c r="EY26" s="75"/>
      <c r="EZ26" s="75"/>
      <c r="FA26" s="75"/>
      <c r="FB26" s="75"/>
      <c r="FC26" s="75"/>
      <c r="FD26" s="75"/>
      <c r="FE26" s="75"/>
      <c r="FF26" s="75"/>
      <c r="FG26" s="75"/>
      <c r="FH26" s="75"/>
      <c r="FI26" s="75"/>
      <c r="FJ26" s="75"/>
      <c r="FK26" s="75"/>
      <c r="FL26" s="75"/>
      <c r="FM26" s="75"/>
      <c r="FN26" s="75"/>
      <c r="FO26" s="75"/>
      <c r="FP26" s="75"/>
      <c r="FQ26" s="75"/>
      <c r="FR26" s="75"/>
      <c r="FS26" s="75"/>
      <c r="FT26" s="75"/>
      <c r="FU26" s="75"/>
      <c r="FV26" s="75"/>
      <c r="FW26" s="75"/>
      <c r="FX26" s="75"/>
      <c r="FY26" s="75"/>
      <c r="FZ26" s="75"/>
      <c r="GA26" s="75"/>
      <c r="GB26" s="75"/>
      <c r="GC26" s="75"/>
      <c r="GD26" s="75"/>
      <c r="GE26" s="75"/>
      <c r="GF26" s="75"/>
      <c r="GG26" s="75"/>
      <c r="GH26" s="75"/>
      <c r="GI26" s="75"/>
      <c r="GJ26" s="75"/>
      <c r="GK26" s="75"/>
      <c r="GL26" s="75"/>
      <c r="GM26" s="75"/>
      <c r="GN26" s="75"/>
      <c r="GO26" s="75"/>
      <c r="GP26" s="75"/>
      <c r="GQ26" s="75"/>
      <c r="GR26" s="75"/>
      <c r="GS26" s="75"/>
      <c r="GT26" s="75"/>
      <c r="GU26" s="75"/>
      <c r="GV26" s="75"/>
      <c r="GW26" s="75"/>
      <c r="GX26" s="75"/>
      <c r="GY26" s="75"/>
      <c r="GZ26" s="75"/>
      <c r="HA26" s="75"/>
      <c r="HB26" s="75"/>
      <c r="HC26" s="75"/>
      <c r="HD26" s="75"/>
      <c r="HE26" s="75"/>
      <c r="HF26" s="75"/>
      <c r="HG26" s="75"/>
      <c r="HH26" s="75"/>
      <c r="HI26" s="75"/>
      <c r="HJ26" s="75"/>
      <c r="HK26" s="75"/>
      <c r="HL26" s="75"/>
      <c r="HM26" s="75"/>
      <c r="HN26" s="75"/>
      <c r="HO26" s="75"/>
      <c r="HP26" s="75"/>
      <c r="HQ26" s="75"/>
      <c r="HR26" s="75"/>
      <c r="HS26" s="75"/>
      <c r="HT26" s="75"/>
      <c r="HU26" s="75"/>
      <c r="HV26" s="75"/>
      <c r="HW26" s="75"/>
      <c r="HX26" s="75"/>
      <c r="HY26" s="75"/>
      <c r="HZ26" s="75"/>
    </row>
    <row r="27" spans="1:234" ht="55.5" customHeight="1" x14ac:dyDescent="0.25">
      <c r="A27" s="53"/>
      <c r="B27" s="64" t="s">
        <v>230</v>
      </c>
      <c r="C27" s="53" t="s">
        <v>52</v>
      </c>
      <c r="D27" s="77">
        <v>30</v>
      </c>
      <c r="E27" s="220">
        <f>Luong!E20/2</f>
        <v>1413.9052897593651</v>
      </c>
      <c r="F27" s="218">
        <f>D27*E27</f>
        <v>42417.158692780955</v>
      </c>
      <c r="G27" s="53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</row>
    <row r="28" spans="1:234" x14ac:dyDescent="0.25">
      <c r="A28" s="53"/>
      <c r="B28" s="54" t="s">
        <v>53</v>
      </c>
      <c r="C28" s="53"/>
      <c r="D28" s="77"/>
      <c r="E28" s="220"/>
      <c r="F28" s="218">
        <f>+F27*0.25</f>
        <v>10604.289673195239</v>
      </c>
      <c r="G28" s="53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2"/>
      <c r="DY28" s="72"/>
      <c r="DZ28" s="72"/>
      <c r="EA28" s="72"/>
      <c r="EB28" s="72"/>
      <c r="EC28" s="72"/>
      <c r="ED28" s="72"/>
      <c r="EE28" s="72"/>
      <c r="EF28" s="72"/>
      <c r="EG28" s="72"/>
      <c r="EH28" s="72"/>
      <c r="EI28" s="72"/>
      <c r="EJ28" s="72"/>
      <c r="EK28" s="72"/>
      <c r="EL28" s="72"/>
      <c r="EM28" s="72"/>
      <c r="EN28" s="72"/>
      <c r="EO28" s="72"/>
      <c r="EP28" s="72"/>
      <c r="EQ28" s="72"/>
      <c r="ER28" s="72"/>
      <c r="ES28" s="72"/>
      <c r="ET28" s="72"/>
      <c r="EU28" s="72"/>
      <c r="EV28" s="72"/>
      <c r="EW28" s="72"/>
      <c r="EX28" s="72"/>
      <c r="EY28" s="72"/>
      <c r="EZ28" s="72"/>
      <c r="FA28" s="72"/>
      <c r="FB28" s="72"/>
      <c r="FC28" s="72"/>
      <c r="FD28" s="72"/>
      <c r="FE28" s="72"/>
      <c r="FF28" s="72"/>
      <c r="FG28" s="72"/>
      <c r="FH28" s="72"/>
      <c r="FI28" s="72"/>
      <c r="FJ28" s="72"/>
      <c r="FK28" s="72"/>
      <c r="FL28" s="72"/>
      <c r="FM28" s="72"/>
      <c r="FN28" s="72"/>
      <c r="FO28" s="72"/>
      <c r="FP28" s="72"/>
      <c r="FQ28" s="72"/>
      <c r="FR28" s="72"/>
      <c r="FS28" s="72"/>
      <c r="FT28" s="72"/>
      <c r="FU28" s="72"/>
      <c r="FV28" s="72"/>
      <c r="FW28" s="72"/>
      <c r="FX28" s="72"/>
      <c r="FY28" s="72"/>
      <c r="FZ28" s="72"/>
      <c r="GA28" s="72"/>
      <c r="GB28" s="72"/>
      <c r="GC28" s="72"/>
      <c r="GD28" s="72"/>
      <c r="GE28" s="72"/>
      <c r="GF28" s="72"/>
      <c r="GG28" s="72"/>
      <c r="GH28" s="72"/>
      <c r="GI28" s="72"/>
      <c r="GJ28" s="72"/>
      <c r="GK28" s="72"/>
      <c r="GL28" s="72"/>
      <c r="GM28" s="72"/>
      <c r="GN28" s="72"/>
      <c r="GO28" s="72"/>
      <c r="GP28" s="72"/>
      <c r="GQ28" s="72"/>
      <c r="GR28" s="72"/>
      <c r="GS28" s="72"/>
      <c r="GT28" s="72"/>
      <c r="GU28" s="72"/>
      <c r="GV28" s="72"/>
      <c r="GW28" s="72"/>
      <c r="GX28" s="72"/>
      <c r="GY28" s="72"/>
      <c r="GZ28" s="72"/>
      <c r="HA28" s="72"/>
      <c r="HB28" s="72"/>
      <c r="HC28" s="72"/>
      <c r="HD28" s="72"/>
      <c r="HE28" s="72"/>
      <c r="HF28" s="72"/>
      <c r="HG28" s="72"/>
      <c r="HH28" s="72"/>
      <c r="HI28" s="72"/>
      <c r="HJ28" s="72"/>
      <c r="HK28" s="72"/>
      <c r="HL28" s="72"/>
      <c r="HM28" s="72"/>
      <c r="HN28" s="72"/>
      <c r="HO28" s="72"/>
      <c r="HP28" s="72"/>
      <c r="HQ28" s="72"/>
      <c r="HR28" s="72"/>
      <c r="HS28" s="72"/>
      <c r="HT28" s="72"/>
      <c r="HU28" s="72"/>
      <c r="HV28" s="72"/>
      <c r="HW28" s="72"/>
      <c r="HX28" s="72"/>
      <c r="HY28" s="72"/>
      <c r="HZ28" s="72"/>
    </row>
    <row r="29" spans="1:234" s="76" customFormat="1" x14ac:dyDescent="0.25">
      <c r="A29" s="50">
        <v>3</v>
      </c>
      <c r="B29" s="15" t="s">
        <v>245</v>
      </c>
      <c r="C29" s="50"/>
      <c r="D29" s="78"/>
      <c r="E29" s="211">
        <v>7.8E-2</v>
      </c>
      <c r="F29" s="233">
        <f>E29*$F$26</f>
        <v>4135.6729725461428</v>
      </c>
      <c r="G29" s="50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</row>
    <row r="30" spans="1:234" s="76" customFormat="1" x14ac:dyDescent="0.25">
      <c r="A30" s="50">
        <v>2</v>
      </c>
      <c r="B30" s="15" t="s">
        <v>246</v>
      </c>
      <c r="C30" s="50"/>
      <c r="D30" s="78"/>
      <c r="E30" s="211">
        <v>5.9700000000000003E-2</v>
      </c>
      <c r="F30" s="233">
        <f>E30*($F$26+F29)</f>
        <v>3412.2801439097834</v>
      </c>
      <c r="G30" s="50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  <c r="CR30" s="75"/>
      <c r="CS30" s="75"/>
      <c r="CT30" s="75"/>
      <c r="CU30" s="75"/>
      <c r="CV30" s="75"/>
      <c r="CW30" s="75"/>
      <c r="CX30" s="75"/>
      <c r="CY30" s="75"/>
      <c r="CZ30" s="75"/>
      <c r="DA30" s="75"/>
      <c r="DB30" s="75"/>
      <c r="DC30" s="75"/>
      <c r="DD30" s="75"/>
      <c r="DE30" s="75"/>
      <c r="DF30" s="75"/>
      <c r="DG30" s="75"/>
      <c r="DH30" s="75"/>
      <c r="DI30" s="75"/>
      <c r="DJ30" s="75"/>
      <c r="DK30" s="75"/>
      <c r="DL30" s="75"/>
      <c r="DM30" s="75"/>
      <c r="DN30" s="75"/>
      <c r="DO30" s="75"/>
      <c r="DP30" s="75"/>
      <c r="DQ30" s="75"/>
      <c r="DR30" s="75"/>
      <c r="DS30" s="75"/>
      <c r="DT30" s="75"/>
      <c r="DU30" s="75"/>
      <c r="DV30" s="75"/>
      <c r="DW30" s="75"/>
      <c r="DX30" s="75"/>
      <c r="DY30" s="75"/>
      <c r="DZ30" s="75"/>
      <c r="EA30" s="75"/>
      <c r="EB30" s="75"/>
      <c r="EC30" s="75"/>
      <c r="ED30" s="75"/>
      <c r="EE30" s="75"/>
      <c r="EF30" s="75"/>
      <c r="EG30" s="75"/>
      <c r="EH30" s="75"/>
      <c r="EI30" s="75"/>
      <c r="EJ30" s="75"/>
      <c r="EK30" s="75"/>
      <c r="EL30" s="75"/>
      <c r="EM30" s="75"/>
      <c r="EN30" s="75"/>
      <c r="EO30" s="75"/>
      <c r="EP30" s="75"/>
      <c r="EQ30" s="75"/>
      <c r="ER30" s="75"/>
      <c r="ES30" s="75"/>
      <c r="ET30" s="75"/>
      <c r="EU30" s="75"/>
      <c r="EV30" s="75"/>
      <c r="EW30" s="75"/>
      <c r="EX30" s="75"/>
      <c r="EY30" s="75"/>
      <c r="EZ30" s="75"/>
      <c r="FA30" s="75"/>
      <c r="FB30" s="75"/>
      <c r="FC30" s="75"/>
      <c r="FD30" s="75"/>
      <c r="FE30" s="75"/>
      <c r="FF30" s="75"/>
      <c r="FG30" s="75"/>
      <c r="FH30" s="75"/>
      <c r="FI30" s="75"/>
      <c r="FJ30" s="75"/>
      <c r="FK30" s="75"/>
      <c r="FL30" s="75"/>
      <c r="FM30" s="75"/>
      <c r="FN30" s="75"/>
      <c r="FO30" s="75"/>
      <c r="FP30" s="75"/>
      <c r="FQ30" s="75"/>
      <c r="FR30" s="75"/>
      <c r="FS30" s="75"/>
      <c r="FT30" s="75"/>
      <c r="FU30" s="75"/>
      <c r="FV30" s="75"/>
      <c r="FW30" s="75"/>
      <c r="FX30" s="75"/>
      <c r="FY30" s="75"/>
      <c r="FZ30" s="75"/>
      <c r="GA30" s="75"/>
      <c r="GB30" s="75"/>
      <c r="GC30" s="75"/>
      <c r="GD30" s="75"/>
      <c r="GE30" s="75"/>
      <c r="GF30" s="75"/>
      <c r="GG30" s="75"/>
      <c r="GH30" s="75"/>
      <c r="GI30" s="75"/>
      <c r="GJ30" s="75"/>
      <c r="GK30" s="75"/>
      <c r="GL30" s="75"/>
      <c r="GM30" s="75"/>
      <c r="GN30" s="75"/>
      <c r="GO30" s="75"/>
      <c r="GP30" s="75"/>
      <c r="GQ30" s="75"/>
      <c r="GR30" s="75"/>
      <c r="GS30" s="75"/>
      <c r="GT30" s="75"/>
      <c r="GU30" s="75"/>
      <c r="GV30" s="75"/>
      <c r="GW30" s="75"/>
      <c r="GX30" s="75"/>
      <c r="GY30" s="75"/>
      <c r="GZ30" s="75"/>
      <c r="HA30" s="75"/>
      <c r="HB30" s="75"/>
      <c r="HC30" s="75"/>
      <c r="HD30" s="75"/>
      <c r="HE30" s="75"/>
      <c r="HF30" s="75"/>
      <c r="HG30" s="75"/>
      <c r="HH30" s="75"/>
      <c r="HI30" s="75"/>
      <c r="HJ30" s="75"/>
      <c r="HK30" s="75"/>
      <c r="HL30" s="75"/>
      <c r="HM30" s="75"/>
      <c r="HN30" s="75"/>
      <c r="HO30" s="75"/>
      <c r="HP30" s="75"/>
      <c r="HQ30" s="75"/>
      <c r="HR30" s="75"/>
      <c r="HS30" s="75"/>
      <c r="HT30" s="75"/>
      <c r="HU30" s="75"/>
      <c r="HV30" s="75"/>
      <c r="HW30" s="75"/>
      <c r="HX30" s="75"/>
      <c r="HY30" s="75"/>
      <c r="HZ30" s="75"/>
    </row>
    <row r="31" spans="1:234" s="76" customFormat="1" x14ac:dyDescent="0.25">
      <c r="A31" s="50">
        <v>4</v>
      </c>
      <c r="B31" s="25" t="s">
        <v>247</v>
      </c>
      <c r="C31" s="50"/>
      <c r="D31" s="78"/>
      <c r="E31" s="211">
        <v>7.8100000000000003E-2</v>
      </c>
      <c r="F31" s="233">
        <f>(F26+F30+F29)*E31</f>
        <v>4730.4702557779483</v>
      </c>
      <c r="G31" s="50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</row>
    <row r="32" spans="1:234" s="76" customFormat="1" x14ac:dyDescent="0.25">
      <c r="A32" s="50">
        <v>5</v>
      </c>
      <c r="B32" s="15" t="s">
        <v>57</v>
      </c>
      <c r="C32" s="50"/>
      <c r="D32" s="78"/>
      <c r="E32" s="234">
        <v>0.1</v>
      </c>
      <c r="F32" s="233">
        <f>(F26+F30+F29+F31)*E32</f>
        <v>6529.9871738210059</v>
      </c>
      <c r="G32" s="50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</row>
    <row r="33" spans="1:7" x14ac:dyDescent="0.25">
      <c r="A33" s="416" t="s">
        <v>250</v>
      </c>
      <c r="B33" s="416"/>
      <c r="C33" s="416"/>
      <c r="D33" s="416"/>
      <c r="E33" s="416"/>
      <c r="F33" s="219">
        <f>+F6+F14+F25</f>
        <v>139538.64001017562</v>
      </c>
      <c r="G33" s="61"/>
    </row>
    <row r="34" spans="1:7" x14ac:dyDescent="0.25">
      <c r="A34" s="417" t="s">
        <v>251</v>
      </c>
      <c r="B34" s="417"/>
      <c r="C34" s="417"/>
      <c r="D34" s="417"/>
      <c r="E34" s="417"/>
      <c r="F34" s="235">
        <f>+ROUND(F33,-3)</f>
        <v>140000</v>
      </c>
      <c r="G34" s="236"/>
    </row>
  </sheetData>
  <mergeCells count="5">
    <mergeCell ref="A1:C1"/>
    <mergeCell ref="A2:C2"/>
    <mergeCell ref="A3:G3"/>
    <mergeCell ref="A33:E33"/>
    <mergeCell ref="A34:E34"/>
  </mergeCells>
  <pageMargins left="0.28999999999999998" right="0.17" top="0.17" bottom="0.17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F46"/>
  <sheetViews>
    <sheetView topLeftCell="A22" workbookViewId="0">
      <selection activeCell="B31" sqref="B31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258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20"/>
      <c r="B8" s="21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21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+F15+F27+F28</f>
        <v>14494.657442222222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+F18</f>
        <v>3445.8788888888885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20">
        <v>1.3</v>
      </c>
      <c r="B17" s="28" t="s">
        <v>92</v>
      </c>
      <c r="C17" s="29" t="s">
        <v>128</v>
      </c>
      <c r="D17" s="20">
        <v>1</v>
      </c>
      <c r="E17" s="67">
        <v>178080</v>
      </c>
      <c r="F17" s="56">
        <f>D17*E17</f>
        <v>178080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s="19" customFormat="1" x14ac:dyDescent="0.25">
      <c r="A18" s="14">
        <v>2</v>
      </c>
      <c r="B18" s="17" t="s">
        <v>66</v>
      </c>
      <c r="C18" s="30"/>
      <c r="D18" s="14"/>
      <c r="E18" s="27"/>
      <c r="F18" s="141">
        <f>SUM(F19:F26)</f>
        <v>3445.8788888888885</v>
      </c>
      <c r="G18" s="17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</row>
    <row r="19" spans="1:240" x14ac:dyDescent="0.25">
      <c r="A19" s="53">
        <v>2.1</v>
      </c>
      <c r="B19" s="28" t="s">
        <v>38</v>
      </c>
      <c r="C19" s="29" t="s">
        <v>67</v>
      </c>
      <c r="D19" s="20">
        <v>1</v>
      </c>
      <c r="E19" s="67">
        <v>725</v>
      </c>
      <c r="F19" s="139">
        <f>+E19*D19</f>
        <v>725</v>
      </c>
      <c r="G19" s="2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</row>
    <row r="20" spans="1:240" ht="47.25" x14ac:dyDescent="0.25">
      <c r="A20" s="53">
        <v>2.2000000000000002</v>
      </c>
      <c r="B20" s="28" t="s">
        <v>248</v>
      </c>
      <c r="C20" s="53" t="s">
        <v>68</v>
      </c>
      <c r="D20" s="53">
        <f>1/9</f>
        <v>0.1111111111111111</v>
      </c>
      <c r="E20" s="39">
        <v>2000</v>
      </c>
      <c r="F20" s="139">
        <f>+E20*D20</f>
        <v>222.2222222222222</v>
      </c>
      <c r="G20" s="28" t="s">
        <v>249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</row>
    <row r="21" spans="1:240" ht="16.149999999999999" customHeight="1" x14ac:dyDescent="0.25">
      <c r="A21" s="53">
        <v>2.2999999999999998</v>
      </c>
      <c r="B21" s="31" t="s">
        <v>69</v>
      </c>
      <c r="C21" s="32" t="s">
        <v>70</v>
      </c>
      <c r="D21" s="33">
        <v>1</v>
      </c>
      <c r="E21" s="68">
        <v>666.66666666666663</v>
      </c>
      <c r="F21" s="139">
        <f t="shared" ref="F21:F26" si="1">+E21*D21</f>
        <v>666.66666666666663</v>
      </c>
      <c r="G21" s="28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spans="1:240" x14ac:dyDescent="0.25">
      <c r="A22" s="53">
        <v>2.4</v>
      </c>
      <c r="B22" s="31" t="s">
        <v>122</v>
      </c>
      <c r="C22" s="32" t="s">
        <v>123</v>
      </c>
      <c r="D22" s="33">
        <v>1</v>
      </c>
      <c r="E22" s="68">
        <v>583</v>
      </c>
      <c r="F22" s="139">
        <f t="shared" si="1"/>
        <v>583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spans="1:240" x14ac:dyDescent="0.25">
      <c r="A23" s="53">
        <v>2.5</v>
      </c>
      <c r="B23" s="28" t="s">
        <v>107</v>
      </c>
      <c r="C23" s="29" t="s">
        <v>70</v>
      </c>
      <c r="D23" s="20">
        <v>1</v>
      </c>
      <c r="E23" s="67">
        <v>253</v>
      </c>
      <c r="F23" s="139">
        <f t="shared" si="1"/>
        <v>253</v>
      </c>
      <c r="G23" s="2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spans="1:240" x14ac:dyDescent="0.25">
      <c r="A24" s="53">
        <v>2.6</v>
      </c>
      <c r="B24" s="28" t="s">
        <v>71</v>
      </c>
      <c r="C24" s="29" t="s">
        <v>72</v>
      </c>
      <c r="D24" s="20">
        <v>1</v>
      </c>
      <c r="E24" s="67">
        <v>140.54</v>
      </c>
      <c r="F24" s="139">
        <f t="shared" si="1"/>
        <v>140.54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</row>
    <row r="25" spans="1:240" x14ac:dyDescent="0.25">
      <c r="A25" s="53">
        <v>2.7</v>
      </c>
      <c r="B25" s="28" t="s">
        <v>74</v>
      </c>
      <c r="C25" s="29" t="s">
        <v>75</v>
      </c>
      <c r="D25" s="20">
        <v>3</v>
      </c>
      <c r="E25" s="67">
        <v>22.65</v>
      </c>
      <c r="F25" s="139">
        <f t="shared" si="1"/>
        <v>67.949999999999989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</row>
    <row r="26" spans="1:240" x14ac:dyDescent="0.25">
      <c r="A26" s="53">
        <v>2.8</v>
      </c>
      <c r="B26" s="28" t="s">
        <v>39</v>
      </c>
      <c r="C26" s="29" t="s">
        <v>75</v>
      </c>
      <c r="D26" s="20">
        <v>10</v>
      </c>
      <c r="E26" s="67">
        <v>78.75</v>
      </c>
      <c r="F26" s="139">
        <f t="shared" si="1"/>
        <v>787.5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</row>
    <row r="27" spans="1:240" s="13" customFormat="1" ht="29.45" customHeight="1" x14ac:dyDescent="0.25">
      <c r="A27" s="24" t="s">
        <v>78</v>
      </c>
      <c r="B27" s="35" t="s">
        <v>79</v>
      </c>
      <c r="C27" s="24"/>
      <c r="D27" s="24"/>
      <c r="E27" s="140"/>
      <c r="F27" s="26">
        <v>10000</v>
      </c>
      <c r="G27" s="35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</row>
    <row r="28" spans="1:240" s="13" customFormat="1" x14ac:dyDescent="0.25">
      <c r="A28" s="24" t="s">
        <v>81</v>
      </c>
      <c r="B28" s="25" t="s">
        <v>82</v>
      </c>
      <c r="C28" s="24"/>
      <c r="D28" s="24"/>
      <c r="E28" s="140"/>
      <c r="F28" s="152">
        <f>+(F15+F27)*7.8%</f>
        <v>1048.7785533333333</v>
      </c>
      <c r="G28" s="25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</row>
    <row r="29" spans="1:240" s="13" customFormat="1" x14ac:dyDescent="0.25">
      <c r="A29" s="24" t="s">
        <v>83</v>
      </c>
      <c r="B29" s="25" t="s">
        <v>84</v>
      </c>
      <c r="C29" s="24"/>
      <c r="D29" s="24"/>
      <c r="E29" s="140"/>
      <c r="F29" s="147">
        <f>F30+F34+F33+F35+F36</f>
        <v>71829.858912031064</v>
      </c>
      <c r="G29" s="2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</row>
    <row r="30" spans="1:240" s="19" customFormat="1" ht="16.149999999999999" customHeight="1" x14ac:dyDescent="0.25">
      <c r="A30" s="14">
        <v>1</v>
      </c>
      <c r="B30" s="15" t="s">
        <v>50</v>
      </c>
      <c r="C30" s="16"/>
      <c r="D30" s="16"/>
      <c r="E30" s="157"/>
      <c r="F30" s="148">
        <f>F31+F32</f>
        <v>53021.44836597619</v>
      </c>
      <c r="G30" s="15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</row>
    <row r="31" spans="1:240" ht="63" customHeight="1" x14ac:dyDescent="0.25">
      <c r="A31" s="20"/>
      <c r="B31" s="383" t="s">
        <v>230</v>
      </c>
      <c r="C31" s="20" t="s">
        <v>52</v>
      </c>
      <c r="D31" s="20">
        <v>30</v>
      </c>
      <c r="E31" s="138">
        <f>Luong!E20/2</f>
        <v>1413.9052897593651</v>
      </c>
      <c r="F31" s="151">
        <f>D31*E31</f>
        <v>42417.158692780955</v>
      </c>
      <c r="G31" s="21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</row>
    <row r="32" spans="1:240" x14ac:dyDescent="0.25">
      <c r="A32" s="20"/>
      <c r="B32" s="21" t="s">
        <v>53</v>
      </c>
      <c r="C32" s="20"/>
      <c r="D32" s="20"/>
      <c r="E32" s="144">
        <v>0.2</v>
      </c>
      <c r="F32" s="146">
        <f>F31*20/80</f>
        <v>10604.289673195239</v>
      </c>
      <c r="G32" s="21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</row>
    <row r="33" spans="1:240" s="19" customFormat="1" x14ac:dyDescent="0.25">
      <c r="A33" s="14">
        <v>2</v>
      </c>
      <c r="B33" s="15" t="s">
        <v>245</v>
      </c>
      <c r="C33" s="14"/>
      <c r="D33" s="14"/>
      <c r="E33" s="158">
        <v>7.8E-2</v>
      </c>
      <c r="F33" s="149">
        <f>E33*$F$30</f>
        <v>4135.6729725461428</v>
      </c>
      <c r="G33" s="15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</row>
    <row r="34" spans="1:240" s="19" customFormat="1" x14ac:dyDescent="0.25">
      <c r="A34" s="14">
        <v>3</v>
      </c>
      <c r="B34" s="15" t="s">
        <v>246</v>
      </c>
      <c r="C34" s="14"/>
      <c r="D34" s="14"/>
      <c r="E34" s="158">
        <v>5.9700000000000003E-2</v>
      </c>
      <c r="F34" s="149">
        <f>E34*(F30+F33)</f>
        <v>3412.2801439097834</v>
      </c>
      <c r="G34" s="1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s="19" customFormat="1" x14ac:dyDescent="0.25">
      <c r="A35" s="14">
        <v>4</v>
      </c>
      <c r="B35" s="25" t="s">
        <v>247</v>
      </c>
      <c r="C35" s="14"/>
      <c r="D35" s="14"/>
      <c r="E35" s="158">
        <v>7.8100000000000003E-2</v>
      </c>
      <c r="F35" s="146">
        <f>(F30+F34+F33)*E35</f>
        <v>4730.4702557779483</v>
      </c>
      <c r="G35" s="2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4">
        <v>5</v>
      </c>
      <c r="B36" s="15" t="s">
        <v>57</v>
      </c>
      <c r="C36" s="14"/>
      <c r="D36" s="14"/>
      <c r="E36" s="159">
        <v>0.1</v>
      </c>
      <c r="F36" s="149">
        <f>(F30+F34+F33+F35)*E36</f>
        <v>6529.9871738210059</v>
      </c>
      <c r="G36" s="1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x14ac:dyDescent="0.25">
      <c r="A37" s="400" t="s">
        <v>250</v>
      </c>
      <c r="B37" s="400"/>
      <c r="C37" s="400"/>
      <c r="D37" s="400"/>
      <c r="E37" s="400"/>
      <c r="F37" s="153">
        <f>+F6+F14+F29</f>
        <v>174935.96716813679</v>
      </c>
      <c r="G37" s="8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</row>
    <row r="38" spans="1:240" x14ac:dyDescent="0.25">
      <c r="A38" s="400" t="s">
        <v>251</v>
      </c>
      <c r="B38" s="400"/>
      <c r="C38" s="400"/>
      <c r="D38" s="400"/>
      <c r="E38" s="400"/>
      <c r="F38" s="153">
        <f>ROUND(F37,-3)</f>
        <v>175000</v>
      </c>
      <c r="G38" s="154"/>
    </row>
    <row r="39" spans="1:240" x14ac:dyDescent="0.25">
      <c r="F39" s="142"/>
    </row>
    <row r="40" spans="1:240" x14ac:dyDescent="0.25">
      <c r="F40" s="142"/>
    </row>
    <row r="41" spans="1:240" x14ac:dyDescent="0.25">
      <c r="C41" s="3"/>
      <c r="D41" s="3"/>
      <c r="E41" s="143"/>
      <c r="F41" s="143"/>
    </row>
    <row r="46" spans="1:240" x14ac:dyDescent="0.25">
      <c r="F46" s="143"/>
    </row>
  </sheetData>
  <mergeCells count="7">
    <mergeCell ref="A38:E38"/>
    <mergeCell ref="A1:C1"/>
    <mergeCell ref="E1:F1"/>
    <mergeCell ref="A2:C2"/>
    <mergeCell ref="A3:G3"/>
    <mergeCell ref="E4:F4"/>
    <mergeCell ref="A37:E37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C45"/>
  <sheetViews>
    <sheetView topLeftCell="A7" workbookViewId="0">
      <selection activeCell="F44" sqref="F44"/>
    </sheetView>
  </sheetViews>
  <sheetFormatPr defaultColWidth="9.140625" defaultRowHeight="15.75" x14ac:dyDescent="0.25"/>
  <cols>
    <col min="1" max="1" width="4.140625" style="72" customWidth="1"/>
    <col min="2" max="2" width="43.140625" style="42" customWidth="1"/>
    <col min="3" max="3" width="6.7109375" style="72" customWidth="1"/>
    <col min="4" max="4" width="11.140625" style="72" customWidth="1"/>
    <col min="5" max="5" width="9" style="79" customWidth="1"/>
    <col min="6" max="6" width="12.28515625" style="318" customWidth="1"/>
    <col min="7" max="7" width="11.85546875" style="70" customWidth="1"/>
    <col min="8" max="238" width="9.140625" style="70"/>
    <col min="239" max="239" width="5.28515625" style="70" customWidth="1"/>
    <col min="240" max="240" width="34.7109375" style="70" customWidth="1"/>
    <col min="241" max="241" width="8.42578125" style="70" customWidth="1"/>
    <col min="242" max="242" width="8.5703125" style="70" customWidth="1"/>
    <col min="243" max="243" width="11.7109375" style="70" customWidth="1"/>
    <col min="244" max="244" width="14.140625" style="70" customWidth="1"/>
    <col min="245" max="245" width="12.7109375" style="70" customWidth="1"/>
    <col min="246" max="246" width="12.28515625" style="70" bestFit="1" customWidth="1"/>
    <col min="247" max="247" width="22.7109375" style="70" customWidth="1"/>
    <col min="248" max="494" width="9.140625" style="70"/>
    <col min="495" max="495" width="5.28515625" style="70" customWidth="1"/>
    <col min="496" max="496" width="34.7109375" style="70" customWidth="1"/>
    <col min="497" max="497" width="8.42578125" style="70" customWidth="1"/>
    <col min="498" max="498" width="8.5703125" style="70" customWidth="1"/>
    <col min="499" max="499" width="11.7109375" style="70" customWidth="1"/>
    <col min="500" max="500" width="14.140625" style="70" customWidth="1"/>
    <col min="501" max="501" width="12.7109375" style="70" customWidth="1"/>
    <col min="502" max="502" width="12.28515625" style="70" bestFit="1" customWidth="1"/>
    <col min="503" max="503" width="22.7109375" style="70" customWidth="1"/>
    <col min="504" max="750" width="9.140625" style="70"/>
    <col min="751" max="751" width="5.28515625" style="70" customWidth="1"/>
    <col min="752" max="752" width="34.7109375" style="70" customWidth="1"/>
    <col min="753" max="753" width="8.42578125" style="70" customWidth="1"/>
    <col min="754" max="754" width="8.5703125" style="70" customWidth="1"/>
    <col min="755" max="755" width="11.7109375" style="70" customWidth="1"/>
    <col min="756" max="756" width="14.140625" style="70" customWidth="1"/>
    <col min="757" max="757" width="12.7109375" style="70" customWidth="1"/>
    <col min="758" max="758" width="12.28515625" style="70" bestFit="1" customWidth="1"/>
    <col min="759" max="759" width="22.7109375" style="70" customWidth="1"/>
    <col min="760" max="1006" width="9.140625" style="70"/>
    <col min="1007" max="1007" width="5.28515625" style="70" customWidth="1"/>
    <col min="1008" max="1008" width="34.7109375" style="70" customWidth="1"/>
    <col min="1009" max="1009" width="8.42578125" style="70" customWidth="1"/>
    <col min="1010" max="1010" width="8.5703125" style="70" customWidth="1"/>
    <col min="1011" max="1011" width="11.7109375" style="70" customWidth="1"/>
    <col min="1012" max="1012" width="14.140625" style="70" customWidth="1"/>
    <col min="1013" max="1013" width="12.7109375" style="70" customWidth="1"/>
    <col min="1014" max="1014" width="12.28515625" style="70" bestFit="1" customWidth="1"/>
    <col min="1015" max="1015" width="22.7109375" style="70" customWidth="1"/>
    <col min="1016" max="1262" width="9.140625" style="70"/>
    <col min="1263" max="1263" width="5.28515625" style="70" customWidth="1"/>
    <col min="1264" max="1264" width="34.7109375" style="70" customWidth="1"/>
    <col min="1265" max="1265" width="8.42578125" style="70" customWidth="1"/>
    <col min="1266" max="1266" width="8.5703125" style="70" customWidth="1"/>
    <col min="1267" max="1267" width="11.7109375" style="70" customWidth="1"/>
    <col min="1268" max="1268" width="14.140625" style="70" customWidth="1"/>
    <col min="1269" max="1269" width="12.7109375" style="70" customWidth="1"/>
    <col min="1270" max="1270" width="12.28515625" style="70" bestFit="1" customWidth="1"/>
    <col min="1271" max="1271" width="22.7109375" style="70" customWidth="1"/>
    <col min="1272" max="1518" width="9.140625" style="70"/>
    <col min="1519" max="1519" width="5.28515625" style="70" customWidth="1"/>
    <col min="1520" max="1520" width="34.7109375" style="70" customWidth="1"/>
    <col min="1521" max="1521" width="8.42578125" style="70" customWidth="1"/>
    <col min="1522" max="1522" width="8.5703125" style="70" customWidth="1"/>
    <col min="1523" max="1523" width="11.7109375" style="70" customWidth="1"/>
    <col min="1524" max="1524" width="14.140625" style="70" customWidth="1"/>
    <col min="1525" max="1525" width="12.7109375" style="70" customWidth="1"/>
    <col min="1526" max="1526" width="12.28515625" style="70" bestFit="1" customWidth="1"/>
    <col min="1527" max="1527" width="22.7109375" style="70" customWidth="1"/>
    <col min="1528" max="1774" width="9.140625" style="70"/>
    <col min="1775" max="1775" width="5.28515625" style="70" customWidth="1"/>
    <col min="1776" max="1776" width="34.7109375" style="70" customWidth="1"/>
    <col min="1777" max="1777" width="8.42578125" style="70" customWidth="1"/>
    <col min="1778" max="1778" width="8.5703125" style="70" customWidth="1"/>
    <col min="1779" max="1779" width="11.7109375" style="70" customWidth="1"/>
    <col min="1780" max="1780" width="14.140625" style="70" customWidth="1"/>
    <col min="1781" max="1781" width="12.7109375" style="70" customWidth="1"/>
    <col min="1782" max="1782" width="12.28515625" style="70" bestFit="1" customWidth="1"/>
    <col min="1783" max="1783" width="22.7109375" style="70" customWidth="1"/>
    <col min="1784" max="2030" width="9.140625" style="70"/>
    <col min="2031" max="2031" width="5.28515625" style="70" customWidth="1"/>
    <col min="2032" max="2032" width="34.7109375" style="70" customWidth="1"/>
    <col min="2033" max="2033" width="8.42578125" style="70" customWidth="1"/>
    <col min="2034" max="2034" width="8.5703125" style="70" customWidth="1"/>
    <col min="2035" max="2035" width="11.7109375" style="70" customWidth="1"/>
    <col min="2036" max="2036" width="14.140625" style="70" customWidth="1"/>
    <col min="2037" max="2037" width="12.7109375" style="70" customWidth="1"/>
    <col min="2038" max="2038" width="12.28515625" style="70" bestFit="1" customWidth="1"/>
    <col min="2039" max="2039" width="22.7109375" style="70" customWidth="1"/>
    <col min="2040" max="2286" width="9.140625" style="70"/>
    <col min="2287" max="2287" width="5.28515625" style="70" customWidth="1"/>
    <col min="2288" max="2288" width="34.7109375" style="70" customWidth="1"/>
    <col min="2289" max="2289" width="8.42578125" style="70" customWidth="1"/>
    <col min="2290" max="2290" width="8.5703125" style="70" customWidth="1"/>
    <col min="2291" max="2291" width="11.7109375" style="70" customWidth="1"/>
    <col min="2292" max="2292" width="14.140625" style="70" customWidth="1"/>
    <col min="2293" max="2293" width="12.7109375" style="70" customWidth="1"/>
    <col min="2294" max="2294" width="12.28515625" style="70" bestFit="1" customWidth="1"/>
    <col min="2295" max="2295" width="22.7109375" style="70" customWidth="1"/>
    <col min="2296" max="2542" width="9.140625" style="70"/>
    <col min="2543" max="2543" width="5.28515625" style="70" customWidth="1"/>
    <col min="2544" max="2544" width="34.7109375" style="70" customWidth="1"/>
    <col min="2545" max="2545" width="8.42578125" style="70" customWidth="1"/>
    <col min="2546" max="2546" width="8.5703125" style="70" customWidth="1"/>
    <col min="2547" max="2547" width="11.7109375" style="70" customWidth="1"/>
    <col min="2548" max="2548" width="14.140625" style="70" customWidth="1"/>
    <col min="2549" max="2549" width="12.7109375" style="70" customWidth="1"/>
    <col min="2550" max="2550" width="12.28515625" style="70" bestFit="1" customWidth="1"/>
    <col min="2551" max="2551" width="22.7109375" style="70" customWidth="1"/>
    <col min="2552" max="2798" width="9.140625" style="70"/>
    <col min="2799" max="2799" width="5.28515625" style="70" customWidth="1"/>
    <col min="2800" max="2800" width="34.7109375" style="70" customWidth="1"/>
    <col min="2801" max="2801" width="8.42578125" style="70" customWidth="1"/>
    <col min="2802" max="2802" width="8.5703125" style="70" customWidth="1"/>
    <col min="2803" max="2803" width="11.7109375" style="70" customWidth="1"/>
    <col min="2804" max="2804" width="14.140625" style="70" customWidth="1"/>
    <col min="2805" max="2805" width="12.7109375" style="70" customWidth="1"/>
    <col min="2806" max="2806" width="12.28515625" style="70" bestFit="1" customWidth="1"/>
    <col min="2807" max="2807" width="22.7109375" style="70" customWidth="1"/>
    <col min="2808" max="3054" width="9.140625" style="70"/>
    <col min="3055" max="3055" width="5.28515625" style="70" customWidth="1"/>
    <col min="3056" max="3056" width="34.7109375" style="70" customWidth="1"/>
    <col min="3057" max="3057" width="8.42578125" style="70" customWidth="1"/>
    <col min="3058" max="3058" width="8.5703125" style="70" customWidth="1"/>
    <col min="3059" max="3059" width="11.7109375" style="70" customWidth="1"/>
    <col min="3060" max="3060" width="14.140625" style="70" customWidth="1"/>
    <col min="3061" max="3061" width="12.7109375" style="70" customWidth="1"/>
    <col min="3062" max="3062" width="12.28515625" style="70" bestFit="1" customWidth="1"/>
    <col min="3063" max="3063" width="22.7109375" style="70" customWidth="1"/>
    <col min="3064" max="3310" width="9.140625" style="70"/>
    <col min="3311" max="3311" width="5.28515625" style="70" customWidth="1"/>
    <col min="3312" max="3312" width="34.7109375" style="70" customWidth="1"/>
    <col min="3313" max="3313" width="8.42578125" style="70" customWidth="1"/>
    <col min="3314" max="3314" width="8.5703125" style="70" customWidth="1"/>
    <col min="3315" max="3315" width="11.7109375" style="70" customWidth="1"/>
    <col min="3316" max="3316" width="14.140625" style="70" customWidth="1"/>
    <col min="3317" max="3317" width="12.7109375" style="70" customWidth="1"/>
    <col min="3318" max="3318" width="12.28515625" style="70" bestFit="1" customWidth="1"/>
    <col min="3319" max="3319" width="22.7109375" style="70" customWidth="1"/>
    <col min="3320" max="3566" width="9.140625" style="70"/>
    <col min="3567" max="3567" width="5.28515625" style="70" customWidth="1"/>
    <col min="3568" max="3568" width="34.7109375" style="70" customWidth="1"/>
    <col min="3569" max="3569" width="8.42578125" style="70" customWidth="1"/>
    <col min="3570" max="3570" width="8.5703125" style="70" customWidth="1"/>
    <col min="3571" max="3571" width="11.7109375" style="70" customWidth="1"/>
    <col min="3572" max="3572" width="14.140625" style="70" customWidth="1"/>
    <col min="3573" max="3573" width="12.7109375" style="70" customWidth="1"/>
    <col min="3574" max="3574" width="12.28515625" style="70" bestFit="1" customWidth="1"/>
    <col min="3575" max="3575" width="22.7109375" style="70" customWidth="1"/>
    <col min="3576" max="3822" width="9.140625" style="70"/>
    <col min="3823" max="3823" width="5.28515625" style="70" customWidth="1"/>
    <col min="3824" max="3824" width="34.7109375" style="70" customWidth="1"/>
    <col min="3825" max="3825" width="8.42578125" style="70" customWidth="1"/>
    <col min="3826" max="3826" width="8.5703125" style="70" customWidth="1"/>
    <col min="3827" max="3827" width="11.7109375" style="70" customWidth="1"/>
    <col min="3828" max="3828" width="14.140625" style="70" customWidth="1"/>
    <col min="3829" max="3829" width="12.7109375" style="70" customWidth="1"/>
    <col min="3830" max="3830" width="12.28515625" style="70" bestFit="1" customWidth="1"/>
    <col min="3831" max="3831" width="22.7109375" style="70" customWidth="1"/>
    <col min="3832" max="4078" width="9.140625" style="70"/>
    <col min="4079" max="4079" width="5.28515625" style="70" customWidth="1"/>
    <col min="4080" max="4080" width="34.7109375" style="70" customWidth="1"/>
    <col min="4081" max="4081" width="8.42578125" style="70" customWidth="1"/>
    <col min="4082" max="4082" width="8.5703125" style="70" customWidth="1"/>
    <col min="4083" max="4083" width="11.7109375" style="70" customWidth="1"/>
    <col min="4084" max="4084" width="14.140625" style="70" customWidth="1"/>
    <col min="4085" max="4085" width="12.7109375" style="70" customWidth="1"/>
    <col min="4086" max="4086" width="12.28515625" style="70" bestFit="1" customWidth="1"/>
    <col min="4087" max="4087" width="22.7109375" style="70" customWidth="1"/>
    <col min="4088" max="4334" width="9.140625" style="70"/>
    <col min="4335" max="4335" width="5.28515625" style="70" customWidth="1"/>
    <col min="4336" max="4336" width="34.7109375" style="70" customWidth="1"/>
    <col min="4337" max="4337" width="8.42578125" style="70" customWidth="1"/>
    <col min="4338" max="4338" width="8.5703125" style="70" customWidth="1"/>
    <col min="4339" max="4339" width="11.7109375" style="70" customWidth="1"/>
    <col min="4340" max="4340" width="14.140625" style="70" customWidth="1"/>
    <col min="4341" max="4341" width="12.7109375" style="70" customWidth="1"/>
    <col min="4342" max="4342" width="12.28515625" style="70" bestFit="1" customWidth="1"/>
    <col min="4343" max="4343" width="22.7109375" style="70" customWidth="1"/>
    <col min="4344" max="4590" width="9.140625" style="70"/>
    <col min="4591" max="4591" width="5.28515625" style="70" customWidth="1"/>
    <col min="4592" max="4592" width="34.7109375" style="70" customWidth="1"/>
    <col min="4593" max="4593" width="8.42578125" style="70" customWidth="1"/>
    <col min="4594" max="4594" width="8.5703125" style="70" customWidth="1"/>
    <col min="4595" max="4595" width="11.7109375" style="70" customWidth="1"/>
    <col min="4596" max="4596" width="14.140625" style="70" customWidth="1"/>
    <col min="4597" max="4597" width="12.7109375" style="70" customWidth="1"/>
    <col min="4598" max="4598" width="12.28515625" style="70" bestFit="1" customWidth="1"/>
    <col min="4599" max="4599" width="22.7109375" style="70" customWidth="1"/>
    <col min="4600" max="4846" width="9.140625" style="70"/>
    <col min="4847" max="4847" width="5.28515625" style="70" customWidth="1"/>
    <col min="4848" max="4848" width="34.7109375" style="70" customWidth="1"/>
    <col min="4849" max="4849" width="8.42578125" style="70" customWidth="1"/>
    <col min="4850" max="4850" width="8.5703125" style="70" customWidth="1"/>
    <col min="4851" max="4851" width="11.7109375" style="70" customWidth="1"/>
    <col min="4852" max="4852" width="14.140625" style="70" customWidth="1"/>
    <col min="4853" max="4853" width="12.7109375" style="70" customWidth="1"/>
    <col min="4854" max="4854" width="12.28515625" style="70" bestFit="1" customWidth="1"/>
    <col min="4855" max="4855" width="22.7109375" style="70" customWidth="1"/>
    <col min="4856" max="5102" width="9.140625" style="70"/>
    <col min="5103" max="5103" width="5.28515625" style="70" customWidth="1"/>
    <col min="5104" max="5104" width="34.7109375" style="70" customWidth="1"/>
    <col min="5105" max="5105" width="8.42578125" style="70" customWidth="1"/>
    <col min="5106" max="5106" width="8.5703125" style="70" customWidth="1"/>
    <col min="5107" max="5107" width="11.7109375" style="70" customWidth="1"/>
    <col min="5108" max="5108" width="14.140625" style="70" customWidth="1"/>
    <col min="5109" max="5109" width="12.7109375" style="70" customWidth="1"/>
    <col min="5110" max="5110" width="12.28515625" style="70" bestFit="1" customWidth="1"/>
    <col min="5111" max="5111" width="22.7109375" style="70" customWidth="1"/>
    <col min="5112" max="5358" width="9.140625" style="70"/>
    <col min="5359" max="5359" width="5.28515625" style="70" customWidth="1"/>
    <col min="5360" max="5360" width="34.7109375" style="70" customWidth="1"/>
    <col min="5361" max="5361" width="8.42578125" style="70" customWidth="1"/>
    <col min="5362" max="5362" width="8.5703125" style="70" customWidth="1"/>
    <col min="5363" max="5363" width="11.7109375" style="70" customWidth="1"/>
    <col min="5364" max="5364" width="14.140625" style="70" customWidth="1"/>
    <col min="5365" max="5365" width="12.7109375" style="70" customWidth="1"/>
    <col min="5366" max="5366" width="12.28515625" style="70" bestFit="1" customWidth="1"/>
    <col min="5367" max="5367" width="22.7109375" style="70" customWidth="1"/>
    <col min="5368" max="5614" width="9.140625" style="70"/>
    <col min="5615" max="5615" width="5.28515625" style="70" customWidth="1"/>
    <col min="5616" max="5616" width="34.7109375" style="70" customWidth="1"/>
    <col min="5617" max="5617" width="8.42578125" style="70" customWidth="1"/>
    <col min="5618" max="5618" width="8.5703125" style="70" customWidth="1"/>
    <col min="5619" max="5619" width="11.7109375" style="70" customWidth="1"/>
    <col min="5620" max="5620" width="14.140625" style="70" customWidth="1"/>
    <col min="5621" max="5621" width="12.7109375" style="70" customWidth="1"/>
    <col min="5622" max="5622" width="12.28515625" style="70" bestFit="1" customWidth="1"/>
    <col min="5623" max="5623" width="22.7109375" style="70" customWidth="1"/>
    <col min="5624" max="5870" width="9.140625" style="70"/>
    <col min="5871" max="5871" width="5.28515625" style="70" customWidth="1"/>
    <col min="5872" max="5872" width="34.7109375" style="70" customWidth="1"/>
    <col min="5873" max="5873" width="8.42578125" style="70" customWidth="1"/>
    <col min="5874" max="5874" width="8.5703125" style="70" customWidth="1"/>
    <col min="5875" max="5875" width="11.7109375" style="70" customWidth="1"/>
    <col min="5876" max="5876" width="14.140625" style="70" customWidth="1"/>
    <col min="5877" max="5877" width="12.7109375" style="70" customWidth="1"/>
    <col min="5878" max="5878" width="12.28515625" style="70" bestFit="1" customWidth="1"/>
    <col min="5879" max="5879" width="22.7109375" style="70" customWidth="1"/>
    <col min="5880" max="6126" width="9.140625" style="70"/>
    <col min="6127" max="6127" width="5.28515625" style="70" customWidth="1"/>
    <col min="6128" max="6128" width="34.7109375" style="70" customWidth="1"/>
    <col min="6129" max="6129" width="8.42578125" style="70" customWidth="1"/>
    <col min="6130" max="6130" width="8.5703125" style="70" customWidth="1"/>
    <col min="6131" max="6131" width="11.7109375" style="70" customWidth="1"/>
    <col min="6132" max="6132" width="14.140625" style="70" customWidth="1"/>
    <col min="6133" max="6133" width="12.7109375" style="70" customWidth="1"/>
    <col min="6134" max="6134" width="12.28515625" style="70" bestFit="1" customWidth="1"/>
    <col min="6135" max="6135" width="22.7109375" style="70" customWidth="1"/>
    <col min="6136" max="6382" width="9.140625" style="70"/>
    <col min="6383" max="6383" width="5.28515625" style="70" customWidth="1"/>
    <col min="6384" max="6384" width="34.7109375" style="70" customWidth="1"/>
    <col min="6385" max="6385" width="8.42578125" style="70" customWidth="1"/>
    <col min="6386" max="6386" width="8.5703125" style="70" customWidth="1"/>
    <col min="6387" max="6387" width="11.7109375" style="70" customWidth="1"/>
    <col min="6388" max="6388" width="14.140625" style="70" customWidth="1"/>
    <col min="6389" max="6389" width="12.7109375" style="70" customWidth="1"/>
    <col min="6390" max="6390" width="12.28515625" style="70" bestFit="1" customWidth="1"/>
    <col min="6391" max="6391" width="22.7109375" style="70" customWidth="1"/>
    <col min="6392" max="6638" width="9.140625" style="70"/>
    <col min="6639" max="6639" width="5.28515625" style="70" customWidth="1"/>
    <col min="6640" max="6640" width="34.7109375" style="70" customWidth="1"/>
    <col min="6641" max="6641" width="8.42578125" style="70" customWidth="1"/>
    <col min="6642" max="6642" width="8.5703125" style="70" customWidth="1"/>
    <col min="6643" max="6643" width="11.7109375" style="70" customWidth="1"/>
    <col min="6644" max="6644" width="14.140625" style="70" customWidth="1"/>
    <col min="6645" max="6645" width="12.7109375" style="70" customWidth="1"/>
    <col min="6646" max="6646" width="12.28515625" style="70" bestFit="1" customWidth="1"/>
    <col min="6647" max="6647" width="22.7109375" style="70" customWidth="1"/>
    <col min="6648" max="6894" width="9.140625" style="70"/>
    <col min="6895" max="6895" width="5.28515625" style="70" customWidth="1"/>
    <col min="6896" max="6896" width="34.7109375" style="70" customWidth="1"/>
    <col min="6897" max="6897" width="8.42578125" style="70" customWidth="1"/>
    <col min="6898" max="6898" width="8.5703125" style="70" customWidth="1"/>
    <col min="6899" max="6899" width="11.7109375" style="70" customWidth="1"/>
    <col min="6900" max="6900" width="14.140625" style="70" customWidth="1"/>
    <col min="6901" max="6901" width="12.7109375" style="70" customWidth="1"/>
    <col min="6902" max="6902" width="12.28515625" style="70" bestFit="1" customWidth="1"/>
    <col min="6903" max="6903" width="22.7109375" style="70" customWidth="1"/>
    <col min="6904" max="7150" width="9.140625" style="70"/>
    <col min="7151" max="7151" width="5.28515625" style="70" customWidth="1"/>
    <col min="7152" max="7152" width="34.7109375" style="70" customWidth="1"/>
    <col min="7153" max="7153" width="8.42578125" style="70" customWidth="1"/>
    <col min="7154" max="7154" width="8.5703125" style="70" customWidth="1"/>
    <col min="7155" max="7155" width="11.7109375" style="70" customWidth="1"/>
    <col min="7156" max="7156" width="14.140625" style="70" customWidth="1"/>
    <col min="7157" max="7157" width="12.7109375" style="70" customWidth="1"/>
    <col min="7158" max="7158" width="12.28515625" style="70" bestFit="1" customWidth="1"/>
    <col min="7159" max="7159" width="22.7109375" style="70" customWidth="1"/>
    <col min="7160" max="7406" width="9.140625" style="70"/>
    <col min="7407" max="7407" width="5.28515625" style="70" customWidth="1"/>
    <col min="7408" max="7408" width="34.7109375" style="70" customWidth="1"/>
    <col min="7409" max="7409" width="8.42578125" style="70" customWidth="1"/>
    <col min="7410" max="7410" width="8.5703125" style="70" customWidth="1"/>
    <col min="7411" max="7411" width="11.7109375" style="70" customWidth="1"/>
    <col min="7412" max="7412" width="14.140625" style="70" customWidth="1"/>
    <col min="7413" max="7413" width="12.7109375" style="70" customWidth="1"/>
    <col min="7414" max="7414" width="12.28515625" style="70" bestFit="1" customWidth="1"/>
    <col min="7415" max="7415" width="22.7109375" style="70" customWidth="1"/>
    <col min="7416" max="7662" width="9.140625" style="70"/>
    <col min="7663" max="7663" width="5.28515625" style="70" customWidth="1"/>
    <col min="7664" max="7664" width="34.7109375" style="70" customWidth="1"/>
    <col min="7665" max="7665" width="8.42578125" style="70" customWidth="1"/>
    <col min="7666" max="7666" width="8.5703125" style="70" customWidth="1"/>
    <col min="7667" max="7667" width="11.7109375" style="70" customWidth="1"/>
    <col min="7668" max="7668" width="14.140625" style="70" customWidth="1"/>
    <col min="7669" max="7669" width="12.7109375" style="70" customWidth="1"/>
    <col min="7670" max="7670" width="12.28515625" style="70" bestFit="1" customWidth="1"/>
    <col min="7671" max="7671" width="22.7109375" style="70" customWidth="1"/>
    <col min="7672" max="7918" width="9.140625" style="70"/>
    <col min="7919" max="7919" width="5.28515625" style="70" customWidth="1"/>
    <col min="7920" max="7920" width="34.7109375" style="70" customWidth="1"/>
    <col min="7921" max="7921" width="8.42578125" style="70" customWidth="1"/>
    <col min="7922" max="7922" width="8.5703125" style="70" customWidth="1"/>
    <col min="7923" max="7923" width="11.7109375" style="70" customWidth="1"/>
    <col min="7924" max="7924" width="14.140625" style="70" customWidth="1"/>
    <col min="7925" max="7925" width="12.7109375" style="70" customWidth="1"/>
    <col min="7926" max="7926" width="12.28515625" style="70" bestFit="1" customWidth="1"/>
    <col min="7927" max="7927" width="22.7109375" style="70" customWidth="1"/>
    <col min="7928" max="8174" width="9.140625" style="70"/>
    <col min="8175" max="8175" width="5.28515625" style="70" customWidth="1"/>
    <col min="8176" max="8176" width="34.7109375" style="70" customWidth="1"/>
    <col min="8177" max="8177" width="8.42578125" style="70" customWidth="1"/>
    <col min="8178" max="8178" width="8.5703125" style="70" customWidth="1"/>
    <col min="8179" max="8179" width="11.7109375" style="70" customWidth="1"/>
    <col min="8180" max="8180" width="14.140625" style="70" customWidth="1"/>
    <col min="8181" max="8181" width="12.7109375" style="70" customWidth="1"/>
    <col min="8182" max="8182" width="12.28515625" style="70" bestFit="1" customWidth="1"/>
    <col min="8183" max="8183" width="22.7109375" style="70" customWidth="1"/>
    <col min="8184" max="8430" width="9.140625" style="70"/>
    <col min="8431" max="8431" width="5.28515625" style="70" customWidth="1"/>
    <col min="8432" max="8432" width="34.7109375" style="70" customWidth="1"/>
    <col min="8433" max="8433" width="8.42578125" style="70" customWidth="1"/>
    <col min="8434" max="8434" width="8.5703125" style="70" customWidth="1"/>
    <col min="8435" max="8435" width="11.7109375" style="70" customWidth="1"/>
    <col min="8436" max="8436" width="14.140625" style="70" customWidth="1"/>
    <col min="8437" max="8437" width="12.7109375" style="70" customWidth="1"/>
    <col min="8438" max="8438" width="12.28515625" style="70" bestFit="1" customWidth="1"/>
    <col min="8439" max="8439" width="22.7109375" style="70" customWidth="1"/>
    <col min="8440" max="8686" width="9.140625" style="70"/>
    <col min="8687" max="8687" width="5.28515625" style="70" customWidth="1"/>
    <col min="8688" max="8688" width="34.7109375" style="70" customWidth="1"/>
    <col min="8689" max="8689" width="8.42578125" style="70" customWidth="1"/>
    <col min="8690" max="8690" width="8.5703125" style="70" customWidth="1"/>
    <col min="8691" max="8691" width="11.7109375" style="70" customWidth="1"/>
    <col min="8692" max="8692" width="14.140625" style="70" customWidth="1"/>
    <col min="8693" max="8693" width="12.7109375" style="70" customWidth="1"/>
    <col min="8694" max="8694" width="12.28515625" style="70" bestFit="1" customWidth="1"/>
    <col min="8695" max="8695" width="22.7109375" style="70" customWidth="1"/>
    <col min="8696" max="8942" width="9.140625" style="70"/>
    <col min="8943" max="8943" width="5.28515625" style="70" customWidth="1"/>
    <col min="8944" max="8944" width="34.7109375" style="70" customWidth="1"/>
    <col min="8945" max="8945" width="8.42578125" style="70" customWidth="1"/>
    <col min="8946" max="8946" width="8.5703125" style="70" customWidth="1"/>
    <col min="8947" max="8947" width="11.7109375" style="70" customWidth="1"/>
    <col min="8948" max="8948" width="14.140625" style="70" customWidth="1"/>
    <col min="8949" max="8949" width="12.7109375" style="70" customWidth="1"/>
    <col min="8950" max="8950" width="12.28515625" style="70" bestFit="1" customWidth="1"/>
    <col min="8951" max="8951" width="22.7109375" style="70" customWidth="1"/>
    <col min="8952" max="9198" width="9.140625" style="70"/>
    <col min="9199" max="9199" width="5.28515625" style="70" customWidth="1"/>
    <col min="9200" max="9200" width="34.7109375" style="70" customWidth="1"/>
    <col min="9201" max="9201" width="8.42578125" style="70" customWidth="1"/>
    <col min="9202" max="9202" width="8.5703125" style="70" customWidth="1"/>
    <col min="9203" max="9203" width="11.7109375" style="70" customWidth="1"/>
    <col min="9204" max="9204" width="14.140625" style="70" customWidth="1"/>
    <col min="9205" max="9205" width="12.7109375" style="70" customWidth="1"/>
    <col min="9206" max="9206" width="12.28515625" style="70" bestFit="1" customWidth="1"/>
    <col min="9207" max="9207" width="22.7109375" style="70" customWidth="1"/>
    <col min="9208" max="9454" width="9.140625" style="70"/>
    <col min="9455" max="9455" width="5.28515625" style="70" customWidth="1"/>
    <col min="9456" max="9456" width="34.7109375" style="70" customWidth="1"/>
    <col min="9457" max="9457" width="8.42578125" style="70" customWidth="1"/>
    <col min="9458" max="9458" width="8.5703125" style="70" customWidth="1"/>
    <col min="9459" max="9459" width="11.7109375" style="70" customWidth="1"/>
    <col min="9460" max="9460" width="14.140625" style="70" customWidth="1"/>
    <col min="9461" max="9461" width="12.7109375" style="70" customWidth="1"/>
    <col min="9462" max="9462" width="12.28515625" style="70" bestFit="1" customWidth="1"/>
    <col min="9463" max="9463" width="22.7109375" style="70" customWidth="1"/>
    <col min="9464" max="9710" width="9.140625" style="70"/>
    <col min="9711" max="9711" width="5.28515625" style="70" customWidth="1"/>
    <col min="9712" max="9712" width="34.7109375" style="70" customWidth="1"/>
    <col min="9713" max="9713" width="8.42578125" style="70" customWidth="1"/>
    <col min="9714" max="9714" width="8.5703125" style="70" customWidth="1"/>
    <col min="9715" max="9715" width="11.7109375" style="70" customWidth="1"/>
    <col min="9716" max="9716" width="14.140625" style="70" customWidth="1"/>
    <col min="9717" max="9717" width="12.7109375" style="70" customWidth="1"/>
    <col min="9718" max="9718" width="12.28515625" style="70" bestFit="1" customWidth="1"/>
    <col min="9719" max="9719" width="22.7109375" style="70" customWidth="1"/>
    <col min="9720" max="9966" width="9.140625" style="70"/>
    <col min="9967" max="9967" width="5.28515625" style="70" customWidth="1"/>
    <col min="9968" max="9968" width="34.7109375" style="70" customWidth="1"/>
    <col min="9969" max="9969" width="8.42578125" style="70" customWidth="1"/>
    <col min="9970" max="9970" width="8.5703125" style="70" customWidth="1"/>
    <col min="9971" max="9971" width="11.7109375" style="70" customWidth="1"/>
    <col min="9972" max="9972" width="14.140625" style="70" customWidth="1"/>
    <col min="9973" max="9973" width="12.7109375" style="70" customWidth="1"/>
    <col min="9974" max="9974" width="12.28515625" style="70" bestFit="1" customWidth="1"/>
    <col min="9975" max="9975" width="22.7109375" style="70" customWidth="1"/>
    <col min="9976" max="10222" width="9.140625" style="70"/>
    <col min="10223" max="10223" width="5.28515625" style="70" customWidth="1"/>
    <col min="10224" max="10224" width="34.7109375" style="70" customWidth="1"/>
    <col min="10225" max="10225" width="8.42578125" style="70" customWidth="1"/>
    <col min="10226" max="10226" width="8.5703125" style="70" customWidth="1"/>
    <col min="10227" max="10227" width="11.7109375" style="70" customWidth="1"/>
    <col min="10228" max="10228" width="14.140625" style="70" customWidth="1"/>
    <col min="10229" max="10229" width="12.7109375" style="70" customWidth="1"/>
    <col min="10230" max="10230" width="12.28515625" style="70" bestFit="1" customWidth="1"/>
    <col min="10231" max="10231" width="22.7109375" style="70" customWidth="1"/>
    <col min="10232" max="10478" width="9.140625" style="70"/>
    <col min="10479" max="10479" width="5.28515625" style="70" customWidth="1"/>
    <col min="10480" max="10480" width="34.7109375" style="70" customWidth="1"/>
    <col min="10481" max="10481" width="8.42578125" style="70" customWidth="1"/>
    <col min="10482" max="10482" width="8.5703125" style="70" customWidth="1"/>
    <col min="10483" max="10483" width="11.7109375" style="70" customWidth="1"/>
    <col min="10484" max="10484" width="14.140625" style="70" customWidth="1"/>
    <col min="10485" max="10485" width="12.7109375" style="70" customWidth="1"/>
    <col min="10486" max="10486" width="12.28515625" style="70" bestFit="1" customWidth="1"/>
    <col min="10487" max="10487" width="22.7109375" style="70" customWidth="1"/>
    <col min="10488" max="10734" width="9.140625" style="70"/>
    <col min="10735" max="10735" width="5.28515625" style="70" customWidth="1"/>
    <col min="10736" max="10736" width="34.7109375" style="70" customWidth="1"/>
    <col min="10737" max="10737" width="8.42578125" style="70" customWidth="1"/>
    <col min="10738" max="10738" width="8.5703125" style="70" customWidth="1"/>
    <col min="10739" max="10739" width="11.7109375" style="70" customWidth="1"/>
    <col min="10740" max="10740" width="14.140625" style="70" customWidth="1"/>
    <col min="10741" max="10741" width="12.7109375" style="70" customWidth="1"/>
    <col min="10742" max="10742" width="12.28515625" style="70" bestFit="1" customWidth="1"/>
    <col min="10743" max="10743" width="22.7109375" style="70" customWidth="1"/>
    <col min="10744" max="10990" width="9.140625" style="70"/>
    <col min="10991" max="10991" width="5.28515625" style="70" customWidth="1"/>
    <col min="10992" max="10992" width="34.7109375" style="70" customWidth="1"/>
    <col min="10993" max="10993" width="8.42578125" style="70" customWidth="1"/>
    <col min="10994" max="10994" width="8.5703125" style="70" customWidth="1"/>
    <col min="10995" max="10995" width="11.7109375" style="70" customWidth="1"/>
    <col min="10996" max="10996" width="14.140625" style="70" customWidth="1"/>
    <col min="10997" max="10997" width="12.7109375" style="70" customWidth="1"/>
    <col min="10998" max="10998" width="12.28515625" style="70" bestFit="1" customWidth="1"/>
    <col min="10999" max="10999" width="22.7109375" style="70" customWidth="1"/>
    <col min="11000" max="11246" width="9.140625" style="70"/>
    <col min="11247" max="11247" width="5.28515625" style="70" customWidth="1"/>
    <col min="11248" max="11248" width="34.7109375" style="70" customWidth="1"/>
    <col min="11249" max="11249" width="8.42578125" style="70" customWidth="1"/>
    <col min="11250" max="11250" width="8.5703125" style="70" customWidth="1"/>
    <col min="11251" max="11251" width="11.7109375" style="70" customWidth="1"/>
    <col min="11252" max="11252" width="14.140625" style="70" customWidth="1"/>
    <col min="11253" max="11253" width="12.7109375" style="70" customWidth="1"/>
    <col min="11254" max="11254" width="12.28515625" style="70" bestFit="1" customWidth="1"/>
    <col min="11255" max="11255" width="22.7109375" style="70" customWidth="1"/>
    <col min="11256" max="11502" width="9.140625" style="70"/>
    <col min="11503" max="11503" width="5.28515625" style="70" customWidth="1"/>
    <col min="11504" max="11504" width="34.7109375" style="70" customWidth="1"/>
    <col min="11505" max="11505" width="8.42578125" style="70" customWidth="1"/>
    <col min="11506" max="11506" width="8.5703125" style="70" customWidth="1"/>
    <col min="11507" max="11507" width="11.7109375" style="70" customWidth="1"/>
    <col min="11508" max="11508" width="14.140625" style="70" customWidth="1"/>
    <col min="11509" max="11509" width="12.7109375" style="70" customWidth="1"/>
    <col min="11510" max="11510" width="12.28515625" style="70" bestFit="1" customWidth="1"/>
    <col min="11511" max="11511" width="22.7109375" style="70" customWidth="1"/>
    <col min="11512" max="11758" width="9.140625" style="70"/>
    <col min="11759" max="11759" width="5.28515625" style="70" customWidth="1"/>
    <col min="11760" max="11760" width="34.7109375" style="70" customWidth="1"/>
    <col min="11761" max="11761" width="8.42578125" style="70" customWidth="1"/>
    <col min="11762" max="11762" width="8.5703125" style="70" customWidth="1"/>
    <col min="11763" max="11763" width="11.7109375" style="70" customWidth="1"/>
    <col min="11764" max="11764" width="14.140625" style="70" customWidth="1"/>
    <col min="11765" max="11765" width="12.7109375" style="70" customWidth="1"/>
    <col min="11766" max="11766" width="12.28515625" style="70" bestFit="1" customWidth="1"/>
    <col min="11767" max="11767" width="22.7109375" style="70" customWidth="1"/>
    <col min="11768" max="12014" width="9.140625" style="70"/>
    <col min="12015" max="12015" width="5.28515625" style="70" customWidth="1"/>
    <col min="12016" max="12016" width="34.7109375" style="70" customWidth="1"/>
    <col min="12017" max="12017" width="8.42578125" style="70" customWidth="1"/>
    <col min="12018" max="12018" width="8.5703125" style="70" customWidth="1"/>
    <col min="12019" max="12019" width="11.7109375" style="70" customWidth="1"/>
    <col min="12020" max="12020" width="14.140625" style="70" customWidth="1"/>
    <col min="12021" max="12021" width="12.7109375" style="70" customWidth="1"/>
    <col min="12022" max="12022" width="12.28515625" style="70" bestFit="1" customWidth="1"/>
    <col min="12023" max="12023" width="22.7109375" style="70" customWidth="1"/>
    <col min="12024" max="12270" width="9.140625" style="70"/>
    <col min="12271" max="12271" width="5.28515625" style="70" customWidth="1"/>
    <col min="12272" max="12272" width="34.7109375" style="70" customWidth="1"/>
    <col min="12273" max="12273" width="8.42578125" style="70" customWidth="1"/>
    <col min="12274" max="12274" width="8.5703125" style="70" customWidth="1"/>
    <col min="12275" max="12275" width="11.7109375" style="70" customWidth="1"/>
    <col min="12276" max="12276" width="14.140625" style="70" customWidth="1"/>
    <col min="12277" max="12277" width="12.7109375" style="70" customWidth="1"/>
    <col min="12278" max="12278" width="12.28515625" style="70" bestFit="1" customWidth="1"/>
    <col min="12279" max="12279" width="22.7109375" style="70" customWidth="1"/>
    <col min="12280" max="12526" width="9.140625" style="70"/>
    <col min="12527" max="12527" width="5.28515625" style="70" customWidth="1"/>
    <col min="12528" max="12528" width="34.7109375" style="70" customWidth="1"/>
    <col min="12529" max="12529" width="8.42578125" style="70" customWidth="1"/>
    <col min="12530" max="12530" width="8.5703125" style="70" customWidth="1"/>
    <col min="12531" max="12531" width="11.7109375" style="70" customWidth="1"/>
    <col min="12532" max="12532" width="14.140625" style="70" customWidth="1"/>
    <col min="12533" max="12533" width="12.7109375" style="70" customWidth="1"/>
    <col min="12534" max="12534" width="12.28515625" style="70" bestFit="1" customWidth="1"/>
    <col min="12535" max="12535" width="22.7109375" style="70" customWidth="1"/>
    <col min="12536" max="12782" width="9.140625" style="70"/>
    <col min="12783" max="12783" width="5.28515625" style="70" customWidth="1"/>
    <col min="12784" max="12784" width="34.7109375" style="70" customWidth="1"/>
    <col min="12785" max="12785" width="8.42578125" style="70" customWidth="1"/>
    <col min="12786" max="12786" width="8.5703125" style="70" customWidth="1"/>
    <col min="12787" max="12787" width="11.7109375" style="70" customWidth="1"/>
    <col min="12788" max="12788" width="14.140625" style="70" customWidth="1"/>
    <col min="12789" max="12789" width="12.7109375" style="70" customWidth="1"/>
    <col min="12790" max="12790" width="12.28515625" style="70" bestFit="1" customWidth="1"/>
    <col min="12791" max="12791" width="22.7109375" style="70" customWidth="1"/>
    <col min="12792" max="13038" width="9.140625" style="70"/>
    <col min="13039" max="13039" width="5.28515625" style="70" customWidth="1"/>
    <col min="13040" max="13040" width="34.7109375" style="70" customWidth="1"/>
    <col min="13041" max="13041" width="8.42578125" style="70" customWidth="1"/>
    <col min="13042" max="13042" width="8.5703125" style="70" customWidth="1"/>
    <col min="13043" max="13043" width="11.7109375" style="70" customWidth="1"/>
    <col min="13044" max="13044" width="14.140625" style="70" customWidth="1"/>
    <col min="13045" max="13045" width="12.7109375" style="70" customWidth="1"/>
    <col min="13046" max="13046" width="12.28515625" style="70" bestFit="1" customWidth="1"/>
    <col min="13047" max="13047" width="22.7109375" style="70" customWidth="1"/>
    <col min="13048" max="13294" width="9.140625" style="70"/>
    <col min="13295" max="13295" width="5.28515625" style="70" customWidth="1"/>
    <col min="13296" max="13296" width="34.7109375" style="70" customWidth="1"/>
    <col min="13297" max="13297" width="8.42578125" style="70" customWidth="1"/>
    <col min="13298" max="13298" width="8.5703125" style="70" customWidth="1"/>
    <col min="13299" max="13299" width="11.7109375" style="70" customWidth="1"/>
    <col min="13300" max="13300" width="14.140625" style="70" customWidth="1"/>
    <col min="13301" max="13301" width="12.7109375" style="70" customWidth="1"/>
    <col min="13302" max="13302" width="12.28515625" style="70" bestFit="1" customWidth="1"/>
    <col min="13303" max="13303" width="22.7109375" style="70" customWidth="1"/>
    <col min="13304" max="13550" width="9.140625" style="70"/>
    <col min="13551" max="13551" width="5.28515625" style="70" customWidth="1"/>
    <col min="13552" max="13552" width="34.7109375" style="70" customWidth="1"/>
    <col min="13553" max="13553" width="8.42578125" style="70" customWidth="1"/>
    <col min="13554" max="13554" width="8.5703125" style="70" customWidth="1"/>
    <col min="13555" max="13555" width="11.7109375" style="70" customWidth="1"/>
    <col min="13556" max="13556" width="14.140625" style="70" customWidth="1"/>
    <col min="13557" max="13557" width="12.7109375" style="70" customWidth="1"/>
    <col min="13558" max="13558" width="12.28515625" style="70" bestFit="1" customWidth="1"/>
    <col min="13559" max="13559" width="22.7109375" style="70" customWidth="1"/>
    <col min="13560" max="13806" width="9.140625" style="70"/>
    <col min="13807" max="13807" width="5.28515625" style="70" customWidth="1"/>
    <col min="13808" max="13808" width="34.7109375" style="70" customWidth="1"/>
    <col min="13809" max="13809" width="8.42578125" style="70" customWidth="1"/>
    <col min="13810" max="13810" width="8.5703125" style="70" customWidth="1"/>
    <col min="13811" max="13811" width="11.7109375" style="70" customWidth="1"/>
    <col min="13812" max="13812" width="14.140625" style="70" customWidth="1"/>
    <col min="13813" max="13813" width="12.7109375" style="70" customWidth="1"/>
    <col min="13814" max="13814" width="12.28515625" style="70" bestFit="1" customWidth="1"/>
    <col min="13815" max="13815" width="22.7109375" style="70" customWidth="1"/>
    <col min="13816" max="14062" width="9.140625" style="70"/>
    <col min="14063" max="14063" width="5.28515625" style="70" customWidth="1"/>
    <col min="14064" max="14064" width="34.7109375" style="70" customWidth="1"/>
    <col min="14065" max="14065" width="8.42578125" style="70" customWidth="1"/>
    <col min="14066" max="14066" width="8.5703125" style="70" customWidth="1"/>
    <col min="14067" max="14067" width="11.7109375" style="70" customWidth="1"/>
    <col min="14068" max="14068" width="14.140625" style="70" customWidth="1"/>
    <col min="14069" max="14069" width="12.7109375" style="70" customWidth="1"/>
    <col min="14070" max="14070" width="12.28515625" style="70" bestFit="1" customWidth="1"/>
    <col min="14071" max="14071" width="22.7109375" style="70" customWidth="1"/>
    <col min="14072" max="14318" width="9.140625" style="70"/>
    <col min="14319" max="14319" width="5.28515625" style="70" customWidth="1"/>
    <col min="14320" max="14320" width="34.7109375" style="70" customWidth="1"/>
    <col min="14321" max="14321" width="8.42578125" style="70" customWidth="1"/>
    <col min="14322" max="14322" width="8.5703125" style="70" customWidth="1"/>
    <col min="14323" max="14323" width="11.7109375" style="70" customWidth="1"/>
    <col min="14324" max="14324" width="14.140625" style="70" customWidth="1"/>
    <col min="14325" max="14325" width="12.7109375" style="70" customWidth="1"/>
    <col min="14326" max="14326" width="12.28515625" style="70" bestFit="1" customWidth="1"/>
    <col min="14327" max="14327" width="22.7109375" style="70" customWidth="1"/>
    <col min="14328" max="14574" width="9.140625" style="70"/>
    <col min="14575" max="14575" width="5.28515625" style="70" customWidth="1"/>
    <col min="14576" max="14576" width="34.7109375" style="70" customWidth="1"/>
    <col min="14577" max="14577" width="8.42578125" style="70" customWidth="1"/>
    <col min="14578" max="14578" width="8.5703125" style="70" customWidth="1"/>
    <col min="14579" max="14579" width="11.7109375" style="70" customWidth="1"/>
    <col min="14580" max="14580" width="14.140625" style="70" customWidth="1"/>
    <col min="14581" max="14581" width="12.7109375" style="70" customWidth="1"/>
    <col min="14582" max="14582" width="12.28515625" style="70" bestFit="1" customWidth="1"/>
    <col min="14583" max="14583" width="22.7109375" style="70" customWidth="1"/>
    <col min="14584" max="14830" width="9.140625" style="70"/>
    <col min="14831" max="14831" width="5.28515625" style="70" customWidth="1"/>
    <col min="14832" max="14832" width="34.7109375" style="70" customWidth="1"/>
    <col min="14833" max="14833" width="8.42578125" style="70" customWidth="1"/>
    <col min="14834" max="14834" width="8.5703125" style="70" customWidth="1"/>
    <col min="14835" max="14835" width="11.7109375" style="70" customWidth="1"/>
    <col min="14836" max="14836" width="14.140625" style="70" customWidth="1"/>
    <col min="14837" max="14837" width="12.7109375" style="70" customWidth="1"/>
    <col min="14838" max="14838" width="12.28515625" style="70" bestFit="1" customWidth="1"/>
    <col min="14839" max="14839" width="22.7109375" style="70" customWidth="1"/>
    <col min="14840" max="15086" width="9.140625" style="70"/>
    <col min="15087" max="15087" width="5.28515625" style="70" customWidth="1"/>
    <col min="15088" max="15088" width="34.7109375" style="70" customWidth="1"/>
    <col min="15089" max="15089" width="8.42578125" style="70" customWidth="1"/>
    <col min="15090" max="15090" width="8.5703125" style="70" customWidth="1"/>
    <col min="15091" max="15091" width="11.7109375" style="70" customWidth="1"/>
    <col min="15092" max="15092" width="14.140625" style="70" customWidth="1"/>
    <col min="15093" max="15093" width="12.7109375" style="70" customWidth="1"/>
    <col min="15094" max="15094" width="12.28515625" style="70" bestFit="1" customWidth="1"/>
    <col min="15095" max="15095" width="22.7109375" style="70" customWidth="1"/>
    <col min="15096" max="15342" width="9.140625" style="70"/>
    <col min="15343" max="15343" width="5.28515625" style="70" customWidth="1"/>
    <col min="15344" max="15344" width="34.7109375" style="70" customWidth="1"/>
    <col min="15345" max="15345" width="8.42578125" style="70" customWidth="1"/>
    <col min="15346" max="15346" width="8.5703125" style="70" customWidth="1"/>
    <col min="15347" max="15347" width="11.7109375" style="70" customWidth="1"/>
    <col min="15348" max="15348" width="14.140625" style="70" customWidth="1"/>
    <col min="15349" max="15349" width="12.7109375" style="70" customWidth="1"/>
    <col min="15350" max="15350" width="12.28515625" style="70" bestFit="1" customWidth="1"/>
    <col min="15351" max="15351" width="22.7109375" style="70" customWidth="1"/>
    <col min="15352" max="15598" width="9.140625" style="70"/>
    <col min="15599" max="15599" width="5.28515625" style="70" customWidth="1"/>
    <col min="15600" max="15600" width="34.7109375" style="70" customWidth="1"/>
    <col min="15601" max="15601" width="8.42578125" style="70" customWidth="1"/>
    <col min="15602" max="15602" width="8.5703125" style="70" customWidth="1"/>
    <col min="15603" max="15603" width="11.7109375" style="70" customWidth="1"/>
    <col min="15604" max="15604" width="14.140625" style="70" customWidth="1"/>
    <col min="15605" max="15605" width="12.7109375" style="70" customWidth="1"/>
    <col min="15606" max="15606" width="12.28515625" style="70" bestFit="1" customWidth="1"/>
    <col min="15607" max="15607" width="22.7109375" style="70" customWidth="1"/>
    <col min="15608" max="15854" width="9.140625" style="70"/>
    <col min="15855" max="15855" width="5.28515625" style="70" customWidth="1"/>
    <col min="15856" max="15856" width="34.7109375" style="70" customWidth="1"/>
    <col min="15857" max="15857" width="8.42578125" style="70" customWidth="1"/>
    <col min="15858" max="15858" width="8.5703125" style="70" customWidth="1"/>
    <col min="15859" max="15859" width="11.7109375" style="70" customWidth="1"/>
    <col min="15860" max="15860" width="14.140625" style="70" customWidth="1"/>
    <col min="15861" max="15861" width="12.7109375" style="70" customWidth="1"/>
    <col min="15862" max="15862" width="12.28515625" style="70" bestFit="1" customWidth="1"/>
    <col min="15863" max="15863" width="22.7109375" style="70" customWidth="1"/>
    <col min="15864" max="16110" width="9.140625" style="70"/>
    <col min="16111" max="16111" width="5.28515625" style="70" customWidth="1"/>
    <col min="16112" max="16112" width="34.7109375" style="70" customWidth="1"/>
    <col min="16113" max="16113" width="8.42578125" style="70" customWidth="1"/>
    <col min="16114" max="16114" width="8.5703125" style="70" customWidth="1"/>
    <col min="16115" max="16115" width="11.7109375" style="70" customWidth="1"/>
    <col min="16116" max="16116" width="14.140625" style="70" customWidth="1"/>
    <col min="16117" max="16117" width="12.7109375" style="70" customWidth="1"/>
    <col min="16118" max="16118" width="12.28515625" style="70" bestFit="1" customWidth="1"/>
    <col min="16119" max="16119" width="22.7109375" style="70" customWidth="1"/>
    <col min="16120" max="16384" width="9.140625" style="70"/>
  </cols>
  <sheetData>
    <row r="1" spans="1:237" x14ac:dyDescent="0.25">
      <c r="A1" s="408" t="s">
        <v>40</v>
      </c>
      <c r="B1" s="408"/>
      <c r="C1" s="408"/>
      <c r="D1" s="131"/>
      <c r="E1" s="186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  <c r="IB1" s="69"/>
      <c r="IC1" s="69"/>
    </row>
    <row r="2" spans="1:237" s="71" customFormat="1" ht="15" x14ac:dyDescent="0.25">
      <c r="A2" s="419" t="s">
        <v>41</v>
      </c>
      <c r="B2" s="419"/>
      <c r="C2" s="419"/>
      <c r="D2" s="161"/>
      <c r="E2" s="187"/>
      <c r="F2" s="319"/>
    </row>
    <row r="3" spans="1:237" ht="18.75" customHeight="1" x14ac:dyDescent="0.25">
      <c r="A3" s="410" t="s">
        <v>270</v>
      </c>
      <c r="B3" s="410"/>
      <c r="C3" s="410"/>
      <c r="D3" s="410"/>
      <c r="E3" s="410"/>
      <c r="F3" s="410"/>
      <c r="G3" s="410"/>
    </row>
    <row r="5" spans="1:237" ht="31.5" x14ac:dyDescent="0.25">
      <c r="A5" s="44" t="s">
        <v>0</v>
      </c>
      <c r="B5" s="44" t="s">
        <v>43</v>
      </c>
      <c r="C5" s="44" t="s">
        <v>44</v>
      </c>
      <c r="D5" s="44" t="s">
        <v>45</v>
      </c>
      <c r="E5" s="45" t="s">
        <v>46</v>
      </c>
      <c r="F5" s="162" t="s">
        <v>47</v>
      </c>
      <c r="G5" s="44" t="s">
        <v>3</v>
      </c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  <c r="IA5" s="72"/>
      <c r="IB5" s="72"/>
      <c r="IC5" s="72"/>
    </row>
    <row r="6" spans="1:237" s="83" customFormat="1" ht="31.5" x14ac:dyDescent="0.25">
      <c r="A6" s="47" t="s">
        <v>48</v>
      </c>
      <c r="B6" s="48" t="s">
        <v>167</v>
      </c>
      <c r="C6" s="81"/>
      <c r="D6" s="280"/>
      <c r="E6" s="281"/>
      <c r="F6" s="321">
        <f>+F8+F12+F16+F17+F18+F19</f>
        <v>102488.04591609426</v>
      </c>
      <c r="G6" s="280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</row>
    <row r="7" spans="1:237" s="76" customFormat="1" ht="47.25" x14ac:dyDescent="0.25">
      <c r="A7" s="50"/>
      <c r="B7" s="51" t="s">
        <v>259</v>
      </c>
      <c r="C7" s="84"/>
      <c r="D7" s="78"/>
      <c r="E7" s="217"/>
      <c r="F7" s="322"/>
      <c r="G7" s="78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</row>
    <row r="8" spans="1:237" s="76" customFormat="1" x14ac:dyDescent="0.25">
      <c r="A8" s="50">
        <v>1</v>
      </c>
      <c r="B8" s="51" t="s">
        <v>50</v>
      </c>
      <c r="C8" s="84"/>
      <c r="D8" s="323"/>
      <c r="E8" s="324"/>
      <c r="F8" s="325">
        <f>F9+F10</f>
        <v>43605.890689706146</v>
      </c>
      <c r="G8" s="78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</row>
    <row r="9" spans="1:237" ht="63" x14ac:dyDescent="0.25">
      <c r="A9" s="53"/>
      <c r="B9" s="54" t="s">
        <v>51</v>
      </c>
      <c r="C9" s="53" t="s">
        <v>52</v>
      </c>
      <c r="D9" s="77">
        <v>10</v>
      </c>
      <c r="E9" s="220">
        <v>3488.4712551764919</v>
      </c>
      <c r="F9" s="326">
        <f>D9*E9</f>
        <v>34884.712551764918</v>
      </c>
      <c r="G9" s="77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  <c r="IA9" s="72"/>
      <c r="IB9" s="72"/>
      <c r="IC9" s="72"/>
    </row>
    <row r="10" spans="1:237" x14ac:dyDescent="0.25">
      <c r="A10" s="53"/>
      <c r="B10" s="54" t="s">
        <v>53</v>
      </c>
      <c r="C10" s="53"/>
      <c r="D10" s="207"/>
      <c r="E10" s="56"/>
      <c r="F10" s="208">
        <f>F9*20/80</f>
        <v>8721.1781379412296</v>
      </c>
      <c r="G10" s="77" t="s">
        <v>269</v>
      </c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  <c r="FL10" s="72"/>
      <c r="FM10" s="72"/>
      <c r="FN10" s="72"/>
      <c r="FO10" s="72"/>
      <c r="FP10" s="72"/>
      <c r="FQ10" s="72"/>
      <c r="FR10" s="72"/>
      <c r="FS10" s="72"/>
      <c r="FT10" s="72"/>
      <c r="FU10" s="72"/>
      <c r="FV10" s="72"/>
      <c r="FW10" s="72"/>
      <c r="FX10" s="72"/>
      <c r="FY10" s="72"/>
      <c r="FZ10" s="72"/>
      <c r="GA10" s="72"/>
      <c r="GB10" s="72"/>
      <c r="GC10" s="72"/>
      <c r="GD10" s="72"/>
      <c r="GE10" s="72"/>
      <c r="GF10" s="72"/>
      <c r="GG10" s="72"/>
      <c r="GH10" s="72"/>
      <c r="GI10" s="72"/>
      <c r="GJ10" s="72"/>
      <c r="GK10" s="72"/>
      <c r="GL10" s="72"/>
      <c r="GM10" s="72"/>
      <c r="GN10" s="72"/>
      <c r="GO10" s="72"/>
      <c r="GP10" s="72"/>
      <c r="GQ10" s="72"/>
      <c r="GR10" s="72"/>
      <c r="GS10" s="72"/>
      <c r="GT10" s="72"/>
      <c r="GU10" s="72"/>
      <c r="GV10" s="72"/>
      <c r="GW10" s="72"/>
      <c r="GX10" s="72"/>
      <c r="GY10" s="72"/>
      <c r="GZ10" s="72"/>
      <c r="HA10" s="72"/>
      <c r="HB10" s="72"/>
      <c r="HC10" s="72"/>
      <c r="HD10" s="72"/>
      <c r="HE10" s="72"/>
      <c r="HF10" s="72"/>
      <c r="HG10" s="72"/>
      <c r="HH10" s="72"/>
      <c r="HI10" s="72"/>
      <c r="HJ10" s="72"/>
      <c r="HK10" s="72"/>
      <c r="HL10" s="72"/>
      <c r="HM10" s="72"/>
      <c r="HN10" s="72"/>
      <c r="HO10" s="72"/>
      <c r="HP10" s="72"/>
      <c r="HQ10" s="72"/>
      <c r="HR10" s="72"/>
      <c r="HS10" s="72"/>
      <c r="HT10" s="72"/>
      <c r="HU10" s="72"/>
      <c r="HV10" s="72"/>
      <c r="HW10" s="72"/>
      <c r="HX10" s="72"/>
      <c r="HY10" s="72"/>
      <c r="HZ10" s="72"/>
      <c r="IA10" s="72"/>
      <c r="IB10" s="72"/>
      <c r="IC10" s="72"/>
    </row>
    <row r="11" spans="1:237" s="76" customFormat="1" ht="47.25" x14ac:dyDescent="0.25">
      <c r="A11" s="50"/>
      <c r="B11" s="51" t="s">
        <v>260</v>
      </c>
      <c r="C11" s="50"/>
      <c r="D11" s="78"/>
      <c r="E11" s="217"/>
      <c r="F11" s="322"/>
      <c r="G11" s="78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75"/>
      <c r="EK11" s="75"/>
      <c r="EL11" s="75"/>
      <c r="EM11" s="75"/>
      <c r="EN11" s="75"/>
      <c r="EO11" s="75"/>
      <c r="EP11" s="75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  <c r="FF11" s="75"/>
      <c r="FG11" s="75"/>
      <c r="FH11" s="75"/>
      <c r="FI11" s="75"/>
      <c r="FJ11" s="75"/>
      <c r="FK11" s="75"/>
      <c r="FL11" s="75"/>
      <c r="FM11" s="75"/>
      <c r="FN11" s="75"/>
      <c r="FO11" s="75"/>
      <c r="FP11" s="75"/>
      <c r="FQ11" s="75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/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/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75"/>
      <c r="HO11" s="75"/>
      <c r="HP11" s="75"/>
      <c r="HQ11" s="75"/>
      <c r="HR11" s="75"/>
      <c r="HS11" s="75"/>
      <c r="HT11" s="75"/>
      <c r="HU11" s="75"/>
      <c r="HV11" s="75"/>
      <c r="HW11" s="75"/>
      <c r="HX11" s="75"/>
      <c r="HY11" s="75"/>
      <c r="HZ11" s="75"/>
      <c r="IA11" s="75"/>
      <c r="IB11" s="75"/>
      <c r="IC11" s="75"/>
    </row>
    <row r="12" spans="1:237" s="76" customFormat="1" x14ac:dyDescent="0.25">
      <c r="A12" s="50">
        <v>1</v>
      </c>
      <c r="B12" s="51" t="s">
        <v>50</v>
      </c>
      <c r="C12" s="84"/>
      <c r="D12" s="323"/>
      <c r="E12" s="324"/>
      <c r="F12" s="325">
        <f>F13+F14+F15</f>
        <v>32046</v>
      </c>
      <c r="G12" s="78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EG12" s="75"/>
      <c r="EH12" s="75"/>
      <c r="EI12" s="75"/>
      <c r="EJ12" s="75"/>
      <c r="EK12" s="75"/>
      <c r="EL12" s="75"/>
      <c r="EM12" s="75"/>
      <c r="EN12" s="75"/>
      <c r="EO12" s="75"/>
      <c r="EP12" s="75"/>
      <c r="EQ12" s="75"/>
      <c r="ER12" s="75"/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75"/>
      <c r="GG12" s="75"/>
      <c r="GH12" s="75"/>
      <c r="GI12" s="75"/>
      <c r="GJ12" s="75"/>
      <c r="GK12" s="75"/>
      <c r="GL12" s="75"/>
      <c r="GM12" s="75"/>
      <c r="GN12" s="75"/>
      <c r="GO12" s="75"/>
      <c r="GP12" s="75"/>
      <c r="GQ12" s="75"/>
      <c r="GR12" s="75"/>
      <c r="GS12" s="75"/>
      <c r="GT12" s="75"/>
      <c r="GU12" s="75"/>
      <c r="GV12" s="75"/>
      <c r="GW12" s="75"/>
      <c r="GX12" s="75"/>
      <c r="GY12" s="75"/>
      <c r="GZ12" s="75"/>
      <c r="HA12" s="75"/>
      <c r="HB12" s="75"/>
      <c r="HC12" s="75"/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75"/>
      <c r="HO12" s="75"/>
      <c r="HP12" s="75"/>
      <c r="HQ12" s="75"/>
      <c r="HR12" s="75"/>
      <c r="HS12" s="75"/>
      <c r="HT12" s="75"/>
      <c r="HU12" s="75"/>
      <c r="HV12" s="75"/>
      <c r="HW12" s="75"/>
      <c r="HX12" s="75"/>
      <c r="HY12" s="75"/>
      <c r="HZ12" s="75"/>
      <c r="IA12" s="75"/>
      <c r="IB12" s="75"/>
      <c r="IC12" s="75"/>
    </row>
    <row r="13" spans="1:237" ht="63" x14ac:dyDescent="0.25">
      <c r="A13" s="53"/>
      <c r="B13" s="54" t="s">
        <v>51</v>
      </c>
      <c r="C13" s="53" t="s">
        <v>52</v>
      </c>
      <c r="D13" s="77">
        <v>7</v>
      </c>
      <c r="E13" s="220">
        <v>3488</v>
      </c>
      <c r="F13" s="326">
        <f>+E13*D13</f>
        <v>24416</v>
      </c>
      <c r="G13" s="77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  <c r="EF13" s="72"/>
      <c r="EG13" s="72"/>
      <c r="EH13" s="72"/>
      <c r="EI13" s="72"/>
      <c r="EJ13" s="72"/>
      <c r="EK13" s="72"/>
      <c r="EL13" s="72"/>
      <c r="EM13" s="72"/>
      <c r="EN13" s="72"/>
      <c r="EO13" s="72"/>
      <c r="EP13" s="72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  <c r="FF13" s="72"/>
      <c r="FG13" s="72"/>
      <c r="FH13" s="72"/>
      <c r="FI13" s="72"/>
      <c r="FJ13" s="72"/>
      <c r="FK13" s="72"/>
      <c r="FL13" s="72"/>
      <c r="FM13" s="72"/>
      <c r="FN13" s="72"/>
      <c r="FO13" s="72"/>
      <c r="FP13" s="72"/>
      <c r="FQ13" s="72"/>
      <c r="FR13" s="72"/>
      <c r="FS13" s="72"/>
      <c r="FT13" s="72"/>
      <c r="FU13" s="72"/>
      <c r="FV13" s="72"/>
      <c r="FW13" s="72"/>
      <c r="FX13" s="72"/>
      <c r="FY13" s="72"/>
      <c r="FZ13" s="72"/>
      <c r="GA13" s="72"/>
      <c r="GB13" s="72"/>
      <c r="GC13" s="72"/>
      <c r="GD13" s="72"/>
      <c r="GE13" s="72"/>
      <c r="GF13" s="72"/>
      <c r="GG13" s="72"/>
      <c r="GH13" s="72"/>
      <c r="GI13" s="72"/>
      <c r="GJ13" s="72"/>
      <c r="GK13" s="72"/>
      <c r="GL13" s="72"/>
      <c r="GM13" s="72"/>
      <c r="GN13" s="72"/>
      <c r="GO13" s="72"/>
      <c r="GP13" s="72"/>
      <c r="GQ13" s="72"/>
      <c r="GR13" s="72"/>
      <c r="GS13" s="72"/>
      <c r="GT13" s="72"/>
      <c r="GU13" s="72"/>
      <c r="GV13" s="72"/>
      <c r="GW13" s="72"/>
      <c r="GX13" s="72"/>
      <c r="GY13" s="72"/>
      <c r="GZ13" s="72"/>
      <c r="HA13" s="72"/>
      <c r="HB13" s="72"/>
      <c r="HC13" s="72"/>
      <c r="HD13" s="72"/>
      <c r="HE13" s="72"/>
      <c r="HF13" s="72"/>
      <c r="HG13" s="72"/>
      <c r="HH13" s="72"/>
      <c r="HI13" s="72"/>
      <c r="HJ13" s="72"/>
      <c r="HK13" s="72"/>
      <c r="HL13" s="72"/>
      <c r="HM13" s="72"/>
      <c r="HN13" s="72"/>
      <c r="HO13" s="72"/>
      <c r="HP13" s="72"/>
      <c r="HQ13" s="72"/>
      <c r="HR13" s="72"/>
      <c r="HS13" s="72"/>
      <c r="HT13" s="72"/>
      <c r="HU13" s="72"/>
      <c r="HV13" s="72"/>
      <c r="HW13" s="72"/>
      <c r="HX13" s="72"/>
      <c r="HY13" s="72"/>
      <c r="HZ13" s="72"/>
      <c r="IA13" s="72"/>
      <c r="IB13" s="72"/>
      <c r="IC13" s="72"/>
    </row>
    <row r="14" spans="1:237" x14ac:dyDescent="0.25">
      <c r="A14" s="53"/>
      <c r="B14" s="54" t="s">
        <v>53</v>
      </c>
      <c r="C14" s="53"/>
      <c r="D14" s="207"/>
      <c r="E14" s="56"/>
      <c r="F14" s="208">
        <f t="shared" ref="F14:F15" si="0">F13*20/80</f>
        <v>6104</v>
      </c>
      <c r="G14" s="77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  <c r="IA14" s="72"/>
      <c r="IB14" s="72"/>
      <c r="IC14" s="72"/>
    </row>
    <row r="15" spans="1:237" x14ac:dyDescent="0.25">
      <c r="A15" s="53">
        <v>1</v>
      </c>
      <c r="B15" s="54" t="s">
        <v>168</v>
      </c>
      <c r="C15" s="53" t="s">
        <v>52</v>
      </c>
      <c r="D15" s="77">
        <v>10</v>
      </c>
      <c r="E15" s="220">
        <v>3488</v>
      </c>
      <c r="F15" s="208">
        <f t="shared" si="0"/>
        <v>1526</v>
      </c>
      <c r="G15" s="77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  <c r="FT15" s="72"/>
      <c r="FU15" s="72"/>
      <c r="FV15" s="72"/>
      <c r="FW15" s="72"/>
      <c r="FX15" s="72"/>
      <c r="FY15" s="72"/>
      <c r="FZ15" s="72"/>
      <c r="GA15" s="72"/>
      <c r="GB15" s="72"/>
      <c r="GC15" s="72"/>
      <c r="GD15" s="72"/>
      <c r="GE15" s="72"/>
      <c r="GF15" s="72"/>
      <c r="GG15" s="72"/>
      <c r="GH15" s="72"/>
      <c r="GI15" s="72"/>
      <c r="GJ15" s="72"/>
      <c r="GK15" s="72"/>
      <c r="GL15" s="72"/>
      <c r="GM15" s="72"/>
      <c r="GN15" s="72"/>
      <c r="GO15" s="72"/>
      <c r="GP15" s="72"/>
      <c r="GQ15" s="72"/>
      <c r="GR15" s="72"/>
      <c r="GS15" s="72"/>
      <c r="GT15" s="72"/>
      <c r="GU15" s="72"/>
      <c r="GV15" s="72"/>
      <c r="GW15" s="72"/>
      <c r="GX15" s="72"/>
      <c r="GY15" s="72"/>
      <c r="GZ15" s="72"/>
      <c r="HA15" s="72"/>
      <c r="HB15" s="72"/>
      <c r="HC15" s="72"/>
      <c r="HD15" s="72"/>
      <c r="HE15" s="72"/>
      <c r="HF15" s="72"/>
      <c r="HG15" s="72"/>
      <c r="HH15" s="72"/>
      <c r="HI15" s="72"/>
      <c r="HJ15" s="72"/>
      <c r="HK15" s="72"/>
      <c r="HL15" s="72"/>
      <c r="HM15" s="72"/>
      <c r="HN15" s="72"/>
      <c r="HO15" s="72"/>
      <c r="HP15" s="72"/>
      <c r="HQ15" s="72"/>
      <c r="HR15" s="72"/>
      <c r="HS15" s="72"/>
      <c r="HT15" s="72"/>
      <c r="HU15" s="72"/>
      <c r="HV15" s="72"/>
      <c r="HW15" s="72"/>
      <c r="HX15" s="72"/>
      <c r="HY15" s="72"/>
      <c r="HZ15" s="72"/>
      <c r="IA15" s="72"/>
      <c r="IB15" s="72"/>
      <c r="IC15" s="72"/>
    </row>
    <row r="16" spans="1:237" s="83" customFormat="1" x14ac:dyDescent="0.25">
      <c r="A16" s="57">
        <v>3</v>
      </c>
      <c r="B16" s="51" t="s">
        <v>55</v>
      </c>
      <c r="C16" s="57"/>
      <c r="D16" s="210"/>
      <c r="E16" s="327">
        <v>7.8E-2</v>
      </c>
      <c r="F16" s="326">
        <f>(F8+F12)*E16</f>
        <v>5900.8474737970791</v>
      </c>
      <c r="G16" s="210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  <c r="FH16" s="82"/>
      <c r="FI16" s="82"/>
      <c r="FJ16" s="82"/>
      <c r="FK16" s="82"/>
      <c r="FL16" s="82"/>
      <c r="FM16" s="82"/>
      <c r="FN16" s="82"/>
      <c r="FO16" s="82"/>
      <c r="FP16" s="82"/>
      <c r="FQ16" s="82"/>
      <c r="FR16" s="82"/>
      <c r="FS16" s="82"/>
      <c r="FT16" s="82"/>
      <c r="FU16" s="82"/>
      <c r="FV16" s="82"/>
      <c r="FW16" s="82"/>
      <c r="FX16" s="82"/>
      <c r="FY16" s="82"/>
      <c r="FZ16" s="82"/>
      <c r="GA16" s="82"/>
      <c r="GB16" s="82"/>
      <c r="GC16" s="82"/>
      <c r="GD16" s="82"/>
      <c r="GE16" s="82"/>
      <c r="GF16" s="82"/>
      <c r="GG16" s="82"/>
      <c r="GH16" s="82"/>
      <c r="GI16" s="82"/>
      <c r="GJ16" s="82"/>
      <c r="GK16" s="82"/>
      <c r="GL16" s="82"/>
      <c r="GM16" s="82"/>
      <c r="GN16" s="82"/>
      <c r="GO16" s="82"/>
      <c r="GP16" s="82"/>
      <c r="GQ16" s="82"/>
      <c r="GR16" s="82"/>
      <c r="GS16" s="82"/>
      <c r="GT16" s="82"/>
      <c r="GU16" s="82"/>
      <c r="GV16" s="82"/>
      <c r="GW16" s="82"/>
      <c r="GX16" s="82"/>
      <c r="GY16" s="82"/>
      <c r="GZ16" s="82"/>
      <c r="HA16" s="82"/>
      <c r="HB16" s="82"/>
      <c r="HC16" s="82"/>
      <c r="HD16" s="82"/>
      <c r="HE16" s="82"/>
      <c r="HF16" s="82"/>
      <c r="HG16" s="82"/>
      <c r="HH16" s="82"/>
      <c r="HI16" s="82"/>
      <c r="HJ16" s="82"/>
      <c r="HK16" s="82"/>
      <c r="HL16" s="82"/>
      <c r="HM16" s="82"/>
      <c r="HN16" s="82"/>
      <c r="HO16" s="82"/>
      <c r="HP16" s="82"/>
      <c r="HQ16" s="82"/>
      <c r="HR16" s="82"/>
      <c r="HS16" s="82"/>
      <c r="HT16" s="82"/>
      <c r="HU16" s="82"/>
      <c r="HV16" s="82"/>
      <c r="HW16" s="82"/>
      <c r="HX16" s="82"/>
      <c r="HY16" s="82"/>
      <c r="HZ16" s="82"/>
      <c r="IA16" s="82"/>
      <c r="IB16" s="82"/>
      <c r="IC16" s="82"/>
    </row>
    <row r="17" spans="1:237" s="83" customFormat="1" x14ac:dyDescent="0.25">
      <c r="A17" s="57">
        <v>2</v>
      </c>
      <c r="B17" s="51" t="s">
        <v>54</v>
      </c>
      <c r="C17" s="57"/>
      <c r="D17" s="210"/>
      <c r="E17" s="327">
        <v>5.9700000000000003E-2</v>
      </c>
      <c r="F17" s="326">
        <f>+(F16+F8+F12)*E17</f>
        <v>4868.6984683611427</v>
      </c>
      <c r="G17" s="210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  <c r="FH17" s="82"/>
      <c r="FI17" s="82"/>
      <c r="FJ17" s="82"/>
      <c r="FK17" s="82"/>
      <c r="FL17" s="82"/>
      <c r="FM17" s="82"/>
      <c r="FN17" s="82"/>
      <c r="FO17" s="82"/>
      <c r="FP17" s="82"/>
      <c r="FQ17" s="82"/>
      <c r="FR17" s="82"/>
      <c r="FS17" s="82"/>
      <c r="FT17" s="82"/>
      <c r="FU17" s="82"/>
      <c r="FV17" s="82"/>
      <c r="FW17" s="82"/>
      <c r="FX17" s="82"/>
      <c r="FY17" s="82"/>
      <c r="FZ17" s="82"/>
      <c r="GA17" s="82"/>
      <c r="GB17" s="82"/>
      <c r="GC17" s="82"/>
      <c r="GD17" s="82"/>
      <c r="GE17" s="82"/>
      <c r="GF17" s="82"/>
      <c r="GG17" s="82"/>
      <c r="GH17" s="82"/>
      <c r="GI17" s="82"/>
      <c r="GJ17" s="82"/>
      <c r="GK17" s="82"/>
      <c r="GL17" s="82"/>
      <c r="GM17" s="82"/>
      <c r="GN17" s="82"/>
      <c r="GO17" s="82"/>
      <c r="GP17" s="82"/>
      <c r="GQ17" s="82"/>
      <c r="GR17" s="82"/>
      <c r="GS17" s="82"/>
      <c r="GT17" s="82"/>
      <c r="GU17" s="82"/>
      <c r="GV17" s="82"/>
      <c r="GW17" s="82"/>
      <c r="GX17" s="82"/>
      <c r="GY17" s="82"/>
      <c r="GZ17" s="82"/>
      <c r="HA17" s="82"/>
      <c r="HB17" s="82"/>
      <c r="HC17" s="82"/>
      <c r="HD17" s="82"/>
      <c r="HE17" s="82"/>
      <c r="HF17" s="82"/>
      <c r="HG17" s="82"/>
      <c r="HH17" s="82"/>
      <c r="HI17" s="82"/>
      <c r="HJ17" s="82"/>
      <c r="HK17" s="82"/>
      <c r="HL17" s="82"/>
      <c r="HM17" s="82"/>
      <c r="HN17" s="82"/>
      <c r="HO17" s="82"/>
      <c r="HP17" s="82"/>
      <c r="HQ17" s="82"/>
      <c r="HR17" s="82"/>
      <c r="HS17" s="82"/>
      <c r="HT17" s="82"/>
      <c r="HU17" s="82"/>
      <c r="HV17" s="82"/>
      <c r="HW17" s="82"/>
      <c r="HX17" s="82"/>
      <c r="HY17" s="82"/>
      <c r="HZ17" s="82"/>
      <c r="IA17" s="82"/>
      <c r="IB17" s="82"/>
      <c r="IC17" s="82"/>
    </row>
    <row r="18" spans="1:237" s="83" customFormat="1" x14ac:dyDescent="0.25">
      <c r="A18" s="57">
        <v>4</v>
      </c>
      <c r="B18" s="58" t="s">
        <v>56</v>
      </c>
      <c r="C18" s="57"/>
      <c r="D18" s="210"/>
      <c r="E18" s="327">
        <v>7.8100000000000003E-2</v>
      </c>
      <c r="F18" s="326">
        <f>(F17+F16+F8+F12)*E18</f>
        <v>6749.514200948608</v>
      </c>
      <c r="G18" s="210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2"/>
      <c r="EL18" s="82"/>
      <c r="EM18" s="82"/>
      <c r="EN18" s="82"/>
      <c r="EO18" s="82"/>
      <c r="EP18" s="82"/>
      <c r="EQ18" s="82"/>
      <c r="ER18" s="82"/>
      <c r="ES18" s="82"/>
      <c r="ET18" s="82"/>
      <c r="EU18" s="82"/>
      <c r="EV18" s="82"/>
      <c r="EW18" s="82"/>
      <c r="EX18" s="82"/>
      <c r="EY18" s="82"/>
      <c r="EZ18" s="82"/>
      <c r="FA18" s="82"/>
      <c r="FB18" s="82"/>
      <c r="FC18" s="82"/>
      <c r="FD18" s="82"/>
      <c r="FE18" s="82"/>
      <c r="FF18" s="82"/>
      <c r="FG18" s="82"/>
      <c r="FH18" s="82"/>
      <c r="FI18" s="82"/>
      <c r="FJ18" s="82"/>
      <c r="FK18" s="82"/>
      <c r="FL18" s="82"/>
      <c r="FM18" s="82"/>
      <c r="FN18" s="82"/>
      <c r="FO18" s="82"/>
      <c r="FP18" s="82"/>
      <c r="FQ18" s="82"/>
      <c r="FR18" s="82"/>
      <c r="FS18" s="82"/>
      <c r="FT18" s="82"/>
      <c r="FU18" s="82"/>
      <c r="FV18" s="82"/>
      <c r="FW18" s="82"/>
      <c r="FX18" s="82"/>
      <c r="FY18" s="82"/>
      <c r="FZ18" s="82"/>
      <c r="GA18" s="82"/>
      <c r="GB18" s="82"/>
      <c r="GC18" s="82"/>
      <c r="GD18" s="82"/>
      <c r="GE18" s="82"/>
      <c r="GF18" s="82"/>
      <c r="GG18" s="82"/>
      <c r="GH18" s="82"/>
      <c r="GI18" s="82"/>
      <c r="GJ18" s="82"/>
      <c r="GK18" s="82"/>
      <c r="GL18" s="82"/>
      <c r="GM18" s="82"/>
      <c r="GN18" s="82"/>
      <c r="GO18" s="82"/>
      <c r="GP18" s="82"/>
      <c r="GQ18" s="82"/>
      <c r="GR18" s="82"/>
      <c r="GS18" s="82"/>
      <c r="GT18" s="82"/>
      <c r="GU18" s="82"/>
      <c r="GV18" s="82"/>
      <c r="GW18" s="82"/>
      <c r="GX18" s="82"/>
      <c r="GY18" s="82"/>
      <c r="GZ18" s="82"/>
      <c r="HA18" s="82"/>
      <c r="HB18" s="82"/>
      <c r="HC18" s="82"/>
      <c r="HD18" s="82"/>
      <c r="HE18" s="82"/>
      <c r="HF18" s="82"/>
      <c r="HG18" s="82"/>
      <c r="HH18" s="82"/>
      <c r="HI18" s="82"/>
      <c r="HJ18" s="82"/>
      <c r="HK18" s="82"/>
      <c r="HL18" s="82"/>
      <c r="HM18" s="82"/>
      <c r="HN18" s="82"/>
      <c r="HO18" s="82"/>
      <c r="HP18" s="82"/>
      <c r="HQ18" s="82"/>
      <c r="HR18" s="82"/>
      <c r="HS18" s="82"/>
      <c r="HT18" s="82"/>
      <c r="HU18" s="82"/>
      <c r="HV18" s="82"/>
      <c r="HW18" s="82"/>
      <c r="HX18" s="82"/>
      <c r="HY18" s="82"/>
      <c r="HZ18" s="82"/>
      <c r="IA18" s="82"/>
      <c r="IB18" s="82"/>
      <c r="IC18" s="82"/>
    </row>
    <row r="19" spans="1:237" s="83" customFormat="1" x14ac:dyDescent="0.25">
      <c r="A19" s="57">
        <v>5</v>
      </c>
      <c r="B19" s="51" t="s">
        <v>57</v>
      </c>
      <c r="C19" s="57"/>
      <c r="D19" s="210"/>
      <c r="E19" s="328">
        <v>0.1</v>
      </c>
      <c r="F19" s="326">
        <f>+(F8+F16+F17+F18+F12)*E19</f>
        <v>9317.0950832812978</v>
      </c>
      <c r="G19" s="210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2"/>
      <c r="EL19" s="82"/>
      <c r="EM19" s="82"/>
      <c r="EN19" s="82"/>
      <c r="EO19" s="82"/>
      <c r="EP19" s="82"/>
      <c r="EQ19" s="82"/>
      <c r="ER19" s="82"/>
      <c r="ES19" s="82"/>
      <c r="ET19" s="82"/>
      <c r="EU19" s="82"/>
      <c r="EV19" s="82"/>
      <c r="EW19" s="82"/>
      <c r="EX19" s="82"/>
      <c r="EY19" s="82"/>
      <c r="EZ19" s="82"/>
      <c r="FA19" s="82"/>
      <c r="FB19" s="82"/>
      <c r="FC19" s="82"/>
      <c r="FD19" s="82"/>
      <c r="FE19" s="82"/>
      <c r="FF19" s="82"/>
      <c r="FG19" s="82"/>
      <c r="FH19" s="82"/>
      <c r="FI19" s="82"/>
      <c r="FJ19" s="82"/>
      <c r="FK19" s="82"/>
      <c r="FL19" s="82"/>
      <c r="FM19" s="82"/>
      <c r="FN19" s="82"/>
      <c r="FO19" s="82"/>
      <c r="FP19" s="82"/>
      <c r="FQ19" s="82"/>
      <c r="FR19" s="82"/>
      <c r="FS19" s="82"/>
      <c r="FT19" s="82"/>
      <c r="FU19" s="82"/>
      <c r="FV19" s="82"/>
      <c r="FW19" s="82"/>
      <c r="FX19" s="82"/>
      <c r="FY19" s="82"/>
      <c r="FZ19" s="82"/>
      <c r="GA19" s="82"/>
      <c r="GB19" s="82"/>
      <c r="GC19" s="82"/>
      <c r="GD19" s="82"/>
      <c r="GE19" s="82"/>
      <c r="GF19" s="82"/>
      <c r="GG19" s="82"/>
      <c r="GH19" s="82"/>
      <c r="GI19" s="82"/>
      <c r="GJ19" s="82"/>
      <c r="GK19" s="82"/>
      <c r="GL19" s="82"/>
      <c r="GM19" s="82"/>
      <c r="GN19" s="82"/>
      <c r="GO19" s="82"/>
      <c r="GP19" s="82"/>
      <c r="GQ19" s="82"/>
      <c r="GR19" s="82"/>
      <c r="GS19" s="82"/>
      <c r="GT19" s="82"/>
      <c r="GU19" s="82"/>
      <c r="GV19" s="82"/>
      <c r="GW19" s="82"/>
      <c r="GX19" s="82"/>
      <c r="GY19" s="82"/>
      <c r="GZ19" s="82"/>
      <c r="HA19" s="82"/>
      <c r="HB19" s="82"/>
      <c r="HC19" s="82"/>
      <c r="HD19" s="82"/>
      <c r="HE19" s="82"/>
      <c r="HF19" s="82"/>
      <c r="HG19" s="82"/>
      <c r="HH19" s="82"/>
      <c r="HI19" s="82"/>
      <c r="HJ19" s="82"/>
      <c r="HK19" s="82"/>
      <c r="HL19" s="82"/>
      <c r="HM19" s="82"/>
      <c r="HN19" s="82"/>
      <c r="HO19" s="82"/>
      <c r="HP19" s="82"/>
      <c r="HQ19" s="82"/>
      <c r="HR19" s="82"/>
      <c r="HS19" s="82"/>
      <c r="HT19" s="82"/>
      <c r="HU19" s="82"/>
      <c r="HV19" s="82"/>
      <c r="HW19" s="82"/>
      <c r="HX19" s="82"/>
      <c r="HY19" s="82"/>
      <c r="HZ19" s="82"/>
      <c r="IA19" s="82"/>
      <c r="IB19" s="82"/>
      <c r="IC19" s="82"/>
    </row>
    <row r="20" spans="1:237" ht="31.5" x14ac:dyDescent="0.25">
      <c r="A20" s="57" t="s">
        <v>58</v>
      </c>
      <c r="B20" s="58" t="s">
        <v>59</v>
      </c>
      <c r="C20" s="57"/>
      <c r="D20" s="77"/>
      <c r="E20" s="329"/>
      <c r="F20" s="330">
        <f>+F21+F33+F34+F35</f>
        <v>29737.57744222222</v>
      </c>
      <c r="G20" s="77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  <c r="IA20" s="72"/>
      <c r="IB20" s="72"/>
      <c r="IC20" s="72"/>
    </row>
    <row r="21" spans="1:237" s="83" customFormat="1" ht="31.5" x14ac:dyDescent="0.25">
      <c r="A21" s="57" t="s">
        <v>60</v>
      </c>
      <c r="B21" s="58" t="s">
        <v>148</v>
      </c>
      <c r="C21" s="57"/>
      <c r="D21" s="210"/>
      <c r="E21" s="222"/>
      <c r="F21" s="331">
        <f>+F24</f>
        <v>3445.8788888888885</v>
      </c>
      <c r="G21" s="210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2"/>
      <c r="EL21" s="82"/>
      <c r="EM21" s="82"/>
      <c r="EN21" s="82"/>
      <c r="EO21" s="82"/>
      <c r="EP21" s="82"/>
      <c r="EQ21" s="82"/>
      <c r="ER21" s="82"/>
      <c r="ES21" s="82"/>
      <c r="ET21" s="82"/>
      <c r="EU21" s="82"/>
      <c r="EV21" s="82"/>
      <c r="EW21" s="82"/>
      <c r="EX21" s="82"/>
      <c r="EY21" s="82"/>
      <c r="EZ21" s="82"/>
      <c r="FA21" s="82"/>
      <c r="FB21" s="82"/>
      <c r="FC21" s="82"/>
      <c r="FD21" s="82"/>
      <c r="FE21" s="82"/>
      <c r="FF21" s="82"/>
      <c r="FG21" s="82"/>
      <c r="FH21" s="82"/>
      <c r="FI21" s="82"/>
      <c r="FJ21" s="82"/>
      <c r="FK21" s="82"/>
      <c r="FL21" s="82"/>
      <c r="FM21" s="82"/>
      <c r="FN21" s="82"/>
      <c r="FO21" s="82"/>
      <c r="FP21" s="82"/>
      <c r="FQ21" s="82"/>
      <c r="FR21" s="82"/>
      <c r="FS21" s="82"/>
      <c r="FT21" s="82"/>
      <c r="FU21" s="82"/>
      <c r="FV21" s="82"/>
      <c r="FW21" s="82"/>
      <c r="FX21" s="82"/>
      <c r="FY21" s="82"/>
      <c r="FZ21" s="82"/>
      <c r="GA21" s="82"/>
      <c r="GB21" s="82"/>
      <c r="GC21" s="82"/>
      <c r="GD21" s="82"/>
      <c r="GE21" s="82"/>
      <c r="GF21" s="82"/>
      <c r="GG21" s="82"/>
      <c r="GH21" s="82"/>
      <c r="GI21" s="82"/>
      <c r="GJ21" s="82"/>
      <c r="GK21" s="82"/>
      <c r="GL21" s="82"/>
      <c r="GM21" s="82"/>
      <c r="GN21" s="82"/>
      <c r="GO21" s="82"/>
      <c r="GP21" s="82"/>
      <c r="GQ21" s="82"/>
      <c r="GR21" s="82"/>
      <c r="GS21" s="82"/>
      <c r="GT21" s="82"/>
      <c r="GU21" s="82"/>
      <c r="GV21" s="82"/>
      <c r="GW21" s="82"/>
      <c r="GX21" s="82"/>
      <c r="GY21" s="82"/>
      <c r="GZ21" s="82"/>
      <c r="HA21" s="82"/>
      <c r="HB21" s="82"/>
      <c r="HC21" s="82"/>
      <c r="HD21" s="82"/>
      <c r="HE21" s="82"/>
      <c r="HF21" s="82"/>
      <c r="HG21" s="82"/>
      <c r="HH21" s="82"/>
      <c r="HI21" s="82"/>
      <c r="HJ21" s="82"/>
      <c r="HK21" s="82"/>
      <c r="HL21" s="82"/>
      <c r="HM21" s="82"/>
      <c r="HN21" s="82"/>
      <c r="HO21" s="82"/>
      <c r="HP21" s="82"/>
      <c r="HQ21" s="82"/>
      <c r="HR21" s="82"/>
      <c r="HS21" s="82"/>
      <c r="HT21" s="82"/>
      <c r="HU21" s="82"/>
      <c r="HV21" s="82"/>
      <c r="HW21" s="82"/>
      <c r="HX21" s="82"/>
      <c r="HY21" s="82"/>
      <c r="HZ21" s="82"/>
      <c r="IA21" s="82"/>
      <c r="IB21" s="82"/>
    </row>
    <row r="22" spans="1:237" s="76" customFormat="1" x14ac:dyDescent="0.25">
      <c r="A22" s="50">
        <v>1</v>
      </c>
      <c r="B22" s="51" t="s">
        <v>62</v>
      </c>
      <c r="C22" s="50"/>
      <c r="D22" s="78"/>
      <c r="E22" s="217"/>
      <c r="F22" s="325"/>
      <c r="G22" s="78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C22" s="75"/>
      <c r="CD22" s="75"/>
      <c r="CE22" s="75"/>
      <c r="CF22" s="75"/>
      <c r="CG22" s="75"/>
      <c r="CH22" s="75"/>
      <c r="CI22" s="75"/>
      <c r="CJ22" s="75"/>
      <c r="CK22" s="75"/>
      <c r="CL22" s="75"/>
      <c r="CM22" s="75"/>
      <c r="CN22" s="75"/>
      <c r="CO22" s="75"/>
      <c r="CP22" s="75"/>
      <c r="CQ22" s="75"/>
      <c r="CR22" s="75"/>
      <c r="CS22" s="75"/>
      <c r="CT22" s="75"/>
      <c r="CU22" s="75"/>
      <c r="CV22" s="75"/>
      <c r="CW22" s="75"/>
      <c r="CX22" s="75"/>
      <c r="CY22" s="75"/>
      <c r="CZ22" s="75"/>
      <c r="DA22" s="75"/>
      <c r="DB22" s="75"/>
      <c r="DC22" s="75"/>
      <c r="DD22" s="75"/>
      <c r="DE22" s="75"/>
      <c r="DF22" s="75"/>
      <c r="DG22" s="75"/>
      <c r="DH22" s="75"/>
      <c r="DI22" s="75"/>
      <c r="DJ22" s="75"/>
      <c r="DK22" s="75"/>
      <c r="DL22" s="75"/>
      <c r="DM22" s="75"/>
      <c r="DN22" s="75"/>
      <c r="DO22" s="75"/>
      <c r="DP22" s="75"/>
      <c r="DQ22" s="75"/>
      <c r="DR22" s="75"/>
      <c r="DS22" s="75"/>
      <c r="DT22" s="75"/>
      <c r="DU22" s="75"/>
      <c r="DV22" s="75"/>
      <c r="DW22" s="75"/>
      <c r="DX22" s="75"/>
      <c r="DY22" s="75"/>
      <c r="DZ22" s="75"/>
      <c r="EA22" s="75"/>
      <c r="EB22" s="75"/>
      <c r="EC22" s="75"/>
      <c r="ED22" s="75"/>
      <c r="EE22" s="75"/>
      <c r="EF22" s="75"/>
      <c r="EG22" s="75"/>
      <c r="EH22" s="75"/>
      <c r="EI22" s="75"/>
      <c r="EJ22" s="75"/>
      <c r="EK22" s="75"/>
      <c r="EL22" s="75"/>
      <c r="EM22" s="75"/>
      <c r="EN22" s="75"/>
      <c r="EO22" s="75"/>
      <c r="EP22" s="75"/>
      <c r="EQ22" s="75"/>
      <c r="ER22" s="75"/>
      <c r="ES22" s="75"/>
      <c r="ET22" s="75"/>
      <c r="EU22" s="75"/>
      <c r="EV22" s="75"/>
      <c r="EW22" s="75"/>
      <c r="EX22" s="75"/>
      <c r="EY22" s="75"/>
      <c r="EZ22" s="75"/>
      <c r="FA22" s="75"/>
      <c r="FB22" s="75"/>
      <c r="FC22" s="75"/>
      <c r="FD22" s="75"/>
      <c r="FE22" s="75"/>
      <c r="FF22" s="75"/>
      <c r="FG22" s="75"/>
      <c r="FH22" s="75"/>
      <c r="FI22" s="75"/>
      <c r="FJ22" s="75"/>
      <c r="FK22" s="75"/>
      <c r="FL22" s="75"/>
      <c r="FM22" s="75"/>
      <c r="FN22" s="75"/>
      <c r="FO22" s="75"/>
      <c r="FP22" s="75"/>
      <c r="FQ22" s="75"/>
      <c r="FR22" s="75"/>
      <c r="FS22" s="75"/>
      <c r="FT22" s="75"/>
      <c r="FU22" s="75"/>
      <c r="FV22" s="75"/>
      <c r="FW22" s="75"/>
      <c r="FX22" s="75"/>
      <c r="FY22" s="75"/>
      <c r="FZ22" s="75"/>
      <c r="GA22" s="75"/>
      <c r="GB22" s="75"/>
      <c r="GC22" s="75"/>
      <c r="GD22" s="75"/>
      <c r="GE22" s="75"/>
      <c r="GF22" s="75"/>
      <c r="GG22" s="75"/>
      <c r="GH22" s="75"/>
      <c r="GI22" s="75"/>
      <c r="GJ22" s="75"/>
      <c r="GK22" s="75"/>
      <c r="GL22" s="75"/>
      <c r="GM22" s="75"/>
      <c r="GN22" s="75"/>
      <c r="GO22" s="75"/>
      <c r="GP22" s="75"/>
      <c r="GQ22" s="75"/>
      <c r="GR22" s="75"/>
      <c r="GS22" s="75"/>
      <c r="GT22" s="75"/>
      <c r="GU22" s="75"/>
      <c r="GV22" s="75"/>
      <c r="GW22" s="75"/>
      <c r="GX22" s="75"/>
      <c r="GY22" s="75"/>
      <c r="GZ22" s="75"/>
      <c r="HA22" s="75"/>
      <c r="HB22" s="75"/>
      <c r="HC22" s="75"/>
      <c r="HD22" s="75"/>
      <c r="HE22" s="75"/>
      <c r="HF22" s="75"/>
      <c r="HG22" s="75"/>
      <c r="HH22" s="75"/>
      <c r="HI22" s="75"/>
      <c r="HJ22" s="75"/>
      <c r="HK22" s="75"/>
      <c r="HL22" s="75"/>
      <c r="HM22" s="75"/>
      <c r="HN22" s="75"/>
      <c r="HO22" s="75"/>
      <c r="HP22" s="75"/>
      <c r="HQ22" s="75"/>
      <c r="HR22" s="75"/>
      <c r="HS22" s="75"/>
      <c r="HT22" s="75"/>
      <c r="HU22" s="75"/>
      <c r="HV22" s="75"/>
      <c r="HW22" s="75"/>
      <c r="HX22" s="75"/>
      <c r="HY22" s="75"/>
      <c r="HZ22" s="75"/>
      <c r="IA22" s="75"/>
      <c r="IB22" s="75"/>
      <c r="IC22" s="75"/>
    </row>
    <row r="23" spans="1:237" x14ac:dyDescent="0.25">
      <c r="A23" s="53">
        <v>1.1000000000000001</v>
      </c>
      <c r="B23" s="61"/>
      <c r="C23" s="53"/>
      <c r="D23" s="77"/>
      <c r="E23" s="329"/>
      <c r="F23" s="332"/>
      <c r="G23" s="77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  <c r="IA23" s="72"/>
      <c r="IB23" s="72"/>
      <c r="IC23" s="72"/>
    </row>
    <row r="24" spans="1:237" s="76" customFormat="1" x14ac:dyDescent="0.25">
      <c r="A24" s="50">
        <v>2</v>
      </c>
      <c r="B24" s="52" t="s">
        <v>66</v>
      </c>
      <c r="C24" s="78"/>
      <c r="D24" s="86"/>
      <c r="E24" s="60"/>
      <c r="F24" s="333">
        <f>SUM(F25:F32)</f>
        <v>3445.8788888888885</v>
      </c>
      <c r="G24" s="78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5"/>
      <c r="GB24" s="75"/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5"/>
      <c r="GO24" s="75"/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5"/>
      <c r="HB24" s="75"/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5"/>
      <c r="HO24" s="75"/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5"/>
      <c r="IB24" s="75"/>
      <c r="IC24" s="75"/>
    </row>
    <row r="25" spans="1:237" s="76" customFormat="1" x14ac:dyDescent="0.25">
      <c r="A25" s="53">
        <v>2.1</v>
      </c>
      <c r="B25" s="61" t="s">
        <v>38</v>
      </c>
      <c r="C25" s="77" t="s">
        <v>67</v>
      </c>
      <c r="D25" s="53">
        <v>1</v>
      </c>
      <c r="E25" s="339">
        <v>725</v>
      </c>
      <c r="F25" s="209">
        <f>+E25*D25</f>
        <v>725</v>
      </c>
      <c r="G25" s="78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  <c r="FY25" s="75"/>
      <c r="FZ25" s="75"/>
      <c r="GA25" s="75"/>
      <c r="GB25" s="75"/>
      <c r="GC25" s="75"/>
      <c r="GD25" s="75"/>
      <c r="GE25" s="75"/>
      <c r="GF25" s="75"/>
      <c r="GG25" s="75"/>
      <c r="GH25" s="75"/>
      <c r="GI25" s="75"/>
      <c r="GJ25" s="75"/>
      <c r="GK25" s="75"/>
      <c r="GL25" s="75"/>
      <c r="GM25" s="75"/>
      <c r="GN25" s="75"/>
      <c r="GO25" s="75"/>
      <c r="GP25" s="75"/>
      <c r="GQ25" s="75"/>
      <c r="GR25" s="75"/>
      <c r="GS25" s="75"/>
      <c r="GT25" s="75"/>
      <c r="GU25" s="75"/>
      <c r="GV25" s="75"/>
      <c r="GW25" s="75"/>
      <c r="GX25" s="75"/>
      <c r="GY25" s="75"/>
      <c r="GZ25" s="75"/>
      <c r="HA25" s="75"/>
      <c r="HB25" s="75"/>
      <c r="HC25" s="75"/>
      <c r="HD25" s="75"/>
      <c r="HE25" s="75"/>
      <c r="HF25" s="75"/>
      <c r="HG25" s="75"/>
      <c r="HH25" s="75"/>
      <c r="HI25" s="75"/>
      <c r="HJ25" s="75"/>
      <c r="HK25" s="75"/>
      <c r="HL25" s="75"/>
      <c r="HM25" s="75"/>
      <c r="HN25" s="75"/>
      <c r="HO25" s="75"/>
      <c r="HP25" s="75"/>
      <c r="HQ25" s="75"/>
      <c r="HR25" s="75"/>
      <c r="HS25" s="75"/>
      <c r="HT25" s="75"/>
      <c r="HU25" s="75"/>
      <c r="HV25" s="75"/>
      <c r="HW25" s="75"/>
      <c r="HX25" s="75"/>
      <c r="HY25" s="75"/>
      <c r="HZ25" s="75"/>
      <c r="IA25" s="75"/>
      <c r="IB25" s="75"/>
      <c r="IC25" s="75"/>
    </row>
    <row r="26" spans="1:237" x14ac:dyDescent="0.25">
      <c r="A26" s="53">
        <v>2.2000000000000002</v>
      </c>
      <c r="B26" s="61" t="s">
        <v>248</v>
      </c>
      <c r="C26" s="53" t="s">
        <v>68</v>
      </c>
      <c r="D26" s="320">
        <f>1/9</f>
        <v>0.1111111111111111</v>
      </c>
      <c r="E26" s="340">
        <v>2000</v>
      </c>
      <c r="F26" s="209">
        <f>+E26*D26</f>
        <v>222.2222222222222</v>
      </c>
      <c r="G26" s="77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  <c r="FL26" s="72"/>
      <c r="FM26" s="72"/>
      <c r="FN26" s="72"/>
      <c r="FO26" s="72"/>
      <c r="FP26" s="72"/>
      <c r="FQ26" s="72"/>
      <c r="FR26" s="72"/>
      <c r="FS26" s="72"/>
      <c r="FT26" s="72"/>
      <c r="FU26" s="72"/>
      <c r="FV26" s="72"/>
      <c r="FW26" s="72"/>
      <c r="FX26" s="72"/>
      <c r="FY26" s="72"/>
      <c r="FZ26" s="72"/>
      <c r="GA26" s="72"/>
      <c r="GB26" s="72"/>
      <c r="GC26" s="72"/>
      <c r="GD26" s="72"/>
      <c r="GE26" s="72"/>
      <c r="GF26" s="72"/>
      <c r="GG26" s="72"/>
      <c r="GH26" s="72"/>
      <c r="GI26" s="72"/>
      <c r="GJ26" s="72"/>
      <c r="GK26" s="72"/>
      <c r="GL26" s="72"/>
      <c r="GM26" s="72"/>
      <c r="GN26" s="72"/>
      <c r="GO26" s="72"/>
      <c r="GP26" s="72"/>
      <c r="GQ26" s="72"/>
      <c r="GR26" s="72"/>
      <c r="GS26" s="72"/>
      <c r="GT26" s="72"/>
      <c r="GU26" s="72"/>
      <c r="GV26" s="72"/>
      <c r="GW26" s="72"/>
      <c r="GX26" s="72"/>
      <c r="GY26" s="72"/>
      <c r="GZ26" s="72"/>
      <c r="HA26" s="72"/>
      <c r="HB26" s="72"/>
      <c r="HC26" s="72"/>
      <c r="HD26" s="72"/>
      <c r="HE26" s="72"/>
      <c r="HF26" s="72"/>
      <c r="HG26" s="72"/>
      <c r="HH26" s="72"/>
      <c r="HI26" s="72"/>
      <c r="HJ26" s="72"/>
      <c r="HK26" s="72"/>
      <c r="HL26" s="72"/>
      <c r="HM26" s="72"/>
      <c r="HN26" s="72"/>
      <c r="HO26" s="72"/>
      <c r="HP26" s="72"/>
      <c r="HQ26" s="72"/>
      <c r="HR26" s="72"/>
      <c r="HS26" s="72"/>
      <c r="HT26" s="72"/>
      <c r="HU26" s="72"/>
      <c r="HV26" s="72"/>
      <c r="HW26" s="72"/>
      <c r="HX26" s="72"/>
      <c r="HY26" s="72"/>
      <c r="HZ26" s="72"/>
      <c r="IA26" s="72"/>
      <c r="IB26" s="72"/>
      <c r="IC26" s="72"/>
    </row>
    <row r="27" spans="1:237" x14ac:dyDescent="0.25">
      <c r="A27" s="53">
        <v>2.2999999999999998</v>
      </c>
      <c r="B27" s="61" t="s">
        <v>69</v>
      </c>
      <c r="C27" s="77" t="s">
        <v>70</v>
      </c>
      <c r="D27" s="53">
        <v>1</v>
      </c>
      <c r="E27" s="339">
        <v>666.66666666666663</v>
      </c>
      <c r="F27" s="209">
        <f t="shared" ref="F27:F32" si="1">+E27*D27</f>
        <v>666.66666666666663</v>
      </c>
      <c r="G27" s="77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  <c r="IA27" s="72"/>
      <c r="IB27" s="72"/>
      <c r="IC27" s="72"/>
    </row>
    <row r="28" spans="1:237" s="76" customFormat="1" x14ac:dyDescent="0.25">
      <c r="A28" s="53">
        <v>2.4</v>
      </c>
      <c r="B28" s="61" t="s">
        <v>122</v>
      </c>
      <c r="C28" s="77" t="s">
        <v>123</v>
      </c>
      <c r="D28" s="53">
        <v>1</v>
      </c>
      <c r="E28" s="339">
        <v>583</v>
      </c>
      <c r="F28" s="209">
        <f t="shared" si="1"/>
        <v>583</v>
      </c>
      <c r="G28" s="78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75"/>
      <c r="CX28" s="75"/>
      <c r="CY28" s="75"/>
      <c r="CZ28" s="75"/>
      <c r="DA28" s="75"/>
      <c r="DB28" s="75"/>
      <c r="DC28" s="75"/>
      <c r="DD28" s="75"/>
      <c r="DE28" s="75"/>
      <c r="DF28" s="75"/>
      <c r="DG28" s="75"/>
      <c r="DH28" s="75"/>
      <c r="DI28" s="75"/>
      <c r="DJ28" s="75"/>
      <c r="DK28" s="75"/>
      <c r="DL28" s="75"/>
      <c r="DM28" s="75"/>
      <c r="DN28" s="75"/>
      <c r="DO28" s="75"/>
      <c r="DP28" s="75"/>
      <c r="DQ28" s="75"/>
      <c r="DR28" s="75"/>
      <c r="DS28" s="75"/>
      <c r="DT28" s="75"/>
      <c r="DU28" s="75"/>
      <c r="DV28" s="75"/>
      <c r="DW28" s="75"/>
      <c r="DX28" s="75"/>
      <c r="DY28" s="75"/>
      <c r="DZ28" s="75"/>
      <c r="EA28" s="75"/>
      <c r="EB28" s="75"/>
      <c r="EC28" s="75"/>
      <c r="ED28" s="75"/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5"/>
      <c r="FM28" s="75"/>
      <c r="FN28" s="75"/>
      <c r="FO28" s="75"/>
      <c r="FP28" s="75"/>
      <c r="FQ28" s="75"/>
      <c r="FR28" s="75"/>
      <c r="FS28" s="75"/>
      <c r="FT28" s="75"/>
      <c r="FU28" s="75"/>
      <c r="FV28" s="75"/>
      <c r="FW28" s="75"/>
      <c r="FX28" s="75"/>
      <c r="FY28" s="75"/>
      <c r="FZ28" s="75"/>
      <c r="GA28" s="75"/>
      <c r="GB28" s="75"/>
      <c r="GC28" s="75"/>
      <c r="GD28" s="75"/>
      <c r="GE28" s="75"/>
      <c r="GF28" s="75"/>
      <c r="GG28" s="75"/>
      <c r="GH28" s="75"/>
      <c r="GI28" s="75"/>
      <c r="GJ28" s="75"/>
      <c r="GK28" s="75"/>
      <c r="GL28" s="75"/>
      <c r="GM28" s="75"/>
      <c r="GN28" s="75"/>
      <c r="GO28" s="75"/>
      <c r="GP28" s="75"/>
      <c r="GQ28" s="75"/>
      <c r="GR28" s="75"/>
      <c r="GS28" s="75"/>
      <c r="GT28" s="75"/>
      <c r="GU28" s="75"/>
      <c r="GV28" s="75"/>
      <c r="GW28" s="75"/>
      <c r="GX28" s="75"/>
      <c r="GY28" s="75"/>
      <c r="GZ28" s="75"/>
      <c r="HA28" s="75"/>
      <c r="HB28" s="75"/>
      <c r="HC28" s="75"/>
      <c r="HD28" s="75"/>
      <c r="HE28" s="75"/>
      <c r="HF28" s="75"/>
      <c r="HG28" s="75"/>
      <c r="HH28" s="75"/>
      <c r="HI28" s="75"/>
      <c r="HJ28" s="75"/>
      <c r="HK28" s="75"/>
      <c r="HL28" s="75"/>
      <c r="HM28" s="75"/>
      <c r="HN28" s="75"/>
      <c r="HO28" s="75"/>
      <c r="HP28" s="75"/>
      <c r="HQ28" s="75"/>
      <c r="HR28" s="75"/>
      <c r="HS28" s="75"/>
      <c r="HT28" s="75"/>
      <c r="HU28" s="75"/>
      <c r="HV28" s="75"/>
      <c r="HW28" s="75"/>
      <c r="HX28" s="75"/>
      <c r="HY28" s="75"/>
      <c r="HZ28" s="75"/>
      <c r="IA28" s="75"/>
      <c r="IB28" s="75"/>
      <c r="IC28" s="75"/>
    </row>
    <row r="29" spans="1:237" s="76" customFormat="1" x14ac:dyDescent="0.25">
      <c r="A29" s="53">
        <v>2.5</v>
      </c>
      <c r="B29" s="61" t="s">
        <v>107</v>
      </c>
      <c r="C29" s="77" t="s">
        <v>70</v>
      </c>
      <c r="D29" s="53">
        <v>1</v>
      </c>
      <c r="E29" s="339">
        <v>253</v>
      </c>
      <c r="F29" s="209">
        <f t="shared" si="1"/>
        <v>253</v>
      </c>
      <c r="G29" s="78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  <c r="IA29" s="75"/>
      <c r="IB29" s="75"/>
      <c r="IC29" s="75"/>
    </row>
    <row r="30" spans="1:237" x14ac:dyDescent="0.25">
      <c r="A30" s="53">
        <v>2.6</v>
      </c>
      <c r="B30" s="61" t="s">
        <v>71</v>
      </c>
      <c r="C30" s="77" t="s">
        <v>72</v>
      </c>
      <c r="D30" s="53">
        <v>1</v>
      </c>
      <c r="E30" s="339">
        <v>140.54</v>
      </c>
      <c r="F30" s="209">
        <f t="shared" si="1"/>
        <v>140.54</v>
      </c>
      <c r="G30" s="77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72"/>
      <c r="FL30" s="72"/>
      <c r="FM30" s="72"/>
      <c r="FN30" s="72"/>
      <c r="FO30" s="72"/>
      <c r="FP30" s="72"/>
      <c r="FQ30" s="72"/>
      <c r="FR30" s="72"/>
      <c r="FS30" s="72"/>
      <c r="FT30" s="72"/>
      <c r="FU30" s="72"/>
      <c r="FV30" s="72"/>
      <c r="FW30" s="72"/>
      <c r="FX30" s="72"/>
      <c r="FY30" s="72"/>
      <c r="FZ30" s="72"/>
      <c r="GA30" s="72"/>
      <c r="GB30" s="72"/>
      <c r="GC30" s="72"/>
      <c r="GD30" s="72"/>
      <c r="GE30" s="72"/>
      <c r="GF30" s="72"/>
      <c r="GG30" s="72"/>
      <c r="GH30" s="72"/>
      <c r="GI30" s="72"/>
      <c r="GJ30" s="72"/>
      <c r="GK30" s="72"/>
      <c r="GL30" s="72"/>
      <c r="GM30" s="72"/>
      <c r="GN30" s="72"/>
      <c r="GO30" s="72"/>
      <c r="GP30" s="72"/>
      <c r="GQ30" s="72"/>
      <c r="GR30" s="72"/>
      <c r="GS30" s="72"/>
      <c r="GT30" s="72"/>
      <c r="GU30" s="72"/>
      <c r="GV30" s="72"/>
      <c r="GW30" s="72"/>
      <c r="GX30" s="72"/>
      <c r="GY30" s="72"/>
      <c r="GZ30" s="72"/>
      <c r="HA30" s="72"/>
      <c r="HB30" s="72"/>
      <c r="HC30" s="72"/>
      <c r="HD30" s="72"/>
      <c r="HE30" s="72"/>
      <c r="HF30" s="72"/>
      <c r="HG30" s="72"/>
      <c r="HH30" s="72"/>
      <c r="HI30" s="72"/>
      <c r="HJ30" s="72"/>
      <c r="HK30" s="72"/>
      <c r="HL30" s="72"/>
      <c r="HM30" s="72"/>
      <c r="HN30" s="72"/>
      <c r="HO30" s="72"/>
      <c r="HP30" s="72"/>
      <c r="HQ30" s="72"/>
      <c r="HR30" s="72"/>
      <c r="HS30" s="72"/>
      <c r="HT30" s="72"/>
      <c r="HU30" s="72"/>
      <c r="HV30" s="72"/>
      <c r="HW30" s="72"/>
      <c r="HX30" s="72"/>
      <c r="HY30" s="72"/>
      <c r="HZ30" s="72"/>
      <c r="IA30" s="72"/>
      <c r="IB30" s="72"/>
      <c r="IC30" s="72"/>
    </row>
    <row r="31" spans="1:237" x14ac:dyDescent="0.25">
      <c r="A31" s="53">
        <v>2.7</v>
      </c>
      <c r="B31" s="61" t="s">
        <v>74</v>
      </c>
      <c r="C31" s="77" t="s">
        <v>75</v>
      </c>
      <c r="D31" s="53">
        <v>3</v>
      </c>
      <c r="E31" s="339">
        <v>22.65</v>
      </c>
      <c r="F31" s="209">
        <f t="shared" si="1"/>
        <v>67.949999999999989</v>
      </c>
      <c r="G31" s="77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2"/>
      <c r="DY31" s="72"/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2"/>
      <c r="EL31" s="72"/>
      <c r="EM31" s="72"/>
      <c r="EN31" s="72"/>
      <c r="EO31" s="72"/>
      <c r="EP31" s="72"/>
      <c r="EQ31" s="72"/>
      <c r="ER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  <c r="FF31" s="72"/>
      <c r="FG31" s="72"/>
      <c r="FH31" s="72"/>
      <c r="FI31" s="72"/>
      <c r="FJ31" s="72"/>
      <c r="FK31" s="72"/>
      <c r="FL31" s="72"/>
      <c r="FM31" s="72"/>
      <c r="FN31" s="72"/>
      <c r="FO31" s="72"/>
      <c r="FP31" s="72"/>
      <c r="FQ31" s="72"/>
      <c r="FR31" s="72"/>
      <c r="FS31" s="72"/>
      <c r="FT31" s="72"/>
      <c r="FU31" s="72"/>
      <c r="FV31" s="72"/>
      <c r="FW31" s="72"/>
      <c r="FX31" s="72"/>
      <c r="FY31" s="72"/>
      <c r="FZ31" s="72"/>
      <c r="GA31" s="72"/>
      <c r="GB31" s="72"/>
      <c r="GC31" s="72"/>
      <c r="GD31" s="72"/>
      <c r="GE31" s="72"/>
      <c r="GF31" s="72"/>
      <c r="GG31" s="72"/>
      <c r="GH31" s="72"/>
      <c r="GI31" s="72"/>
      <c r="GJ31" s="72"/>
      <c r="GK31" s="72"/>
      <c r="GL31" s="72"/>
      <c r="GM31" s="72"/>
      <c r="GN31" s="72"/>
      <c r="GO31" s="72"/>
      <c r="GP31" s="72"/>
      <c r="GQ31" s="72"/>
      <c r="GR31" s="72"/>
      <c r="GS31" s="72"/>
      <c r="GT31" s="72"/>
      <c r="GU31" s="72"/>
      <c r="GV31" s="72"/>
      <c r="GW31" s="72"/>
      <c r="GX31" s="72"/>
      <c r="GY31" s="72"/>
      <c r="GZ31" s="72"/>
      <c r="HA31" s="72"/>
      <c r="HB31" s="72"/>
      <c r="HC31" s="72"/>
      <c r="HD31" s="72"/>
      <c r="HE31" s="72"/>
      <c r="HF31" s="72"/>
      <c r="HG31" s="72"/>
      <c r="HH31" s="72"/>
      <c r="HI31" s="72"/>
      <c r="HJ31" s="72"/>
      <c r="HK31" s="72"/>
      <c r="HL31" s="72"/>
      <c r="HM31" s="72"/>
      <c r="HN31" s="72"/>
      <c r="HO31" s="72"/>
      <c r="HP31" s="72"/>
      <c r="HQ31" s="72"/>
      <c r="HR31" s="72"/>
      <c r="HS31" s="72"/>
      <c r="HT31" s="72"/>
      <c r="HU31" s="72"/>
      <c r="HV31" s="72"/>
      <c r="HW31" s="72"/>
      <c r="HX31" s="72"/>
      <c r="HY31" s="72"/>
      <c r="HZ31" s="72"/>
      <c r="IA31" s="72"/>
      <c r="IB31" s="72"/>
    </row>
    <row r="32" spans="1:237" s="76" customFormat="1" x14ac:dyDescent="0.25">
      <c r="A32" s="53">
        <v>2.8</v>
      </c>
      <c r="B32" s="61" t="s">
        <v>39</v>
      </c>
      <c r="C32" s="77" t="s">
        <v>75</v>
      </c>
      <c r="D32" s="53">
        <v>10</v>
      </c>
      <c r="E32" s="339">
        <v>78.75</v>
      </c>
      <c r="F32" s="209">
        <f t="shared" si="1"/>
        <v>787.5</v>
      </c>
      <c r="G32" s="78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</row>
    <row r="33" spans="1:237" s="83" customFormat="1" x14ac:dyDescent="0.25">
      <c r="A33" s="57" t="s">
        <v>78</v>
      </c>
      <c r="B33" s="87" t="s">
        <v>79</v>
      </c>
      <c r="C33" s="57"/>
      <c r="D33" s="210"/>
      <c r="E33" s="222"/>
      <c r="F33" s="330">
        <v>10000</v>
      </c>
      <c r="G33" s="334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2"/>
      <c r="EL33" s="82"/>
      <c r="EM33" s="82"/>
      <c r="EN33" s="82"/>
      <c r="EO33" s="82"/>
      <c r="EP33" s="82"/>
      <c r="EQ33" s="82"/>
      <c r="ER33" s="82"/>
      <c r="ES33" s="82"/>
      <c r="ET33" s="82"/>
      <c r="EU33" s="82"/>
      <c r="EV33" s="82"/>
      <c r="EW33" s="82"/>
      <c r="EX33" s="82"/>
      <c r="EY33" s="82"/>
      <c r="EZ33" s="82"/>
      <c r="FA33" s="82"/>
      <c r="FB33" s="82"/>
      <c r="FC33" s="82"/>
      <c r="FD33" s="82"/>
      <c r="FE33" s="82"/>
      <c r="FF33" s="82"/>
      <c r="FG33" s="82"/>
      <c r="FH33" s="82"/>
      <c r="FI33" s="82"/>
      <c r="FJ33" s="82"/>
      <c r="FK33" s="82"/>
      <c r="FL33" s="82"/>
      <c r="FM33" s="82"/>
      <c r="FN33" s="82"/>
      <c r="FO33" s="82"/>
      <c r="FP33" s="82"/>
      <c r="FQ33" s="82"/>
      <c r="FR33" s="82"/>
      <c r="FS33" s="82"/>
      <c r="FT33" s="82"/>
      <c r="FU33" s="82"/>
      <c r="FV33" s="82"/>
      <c r="FW33" s="82"/>
      <c r="FX33" s="82"/>
      <c r="FY33" s="82"/>
      <c r="FZ33" s="82"/>
      <c r="GA33" s="82"/>
      <c r="GB33" s="82"/>
      <c r="GC33" s="82"/>
      <c r="GD33" s="82"/>
      <c r="GE33" s="82"/>
      <c r="GF33" s="82"/>
      <c r="GG33" s="82"/>
      <c r="GH33" s="82"/>
      <c r="GI33" s="82"/>
      <c r="GJ33" s="82"/>
      <c r="GK33" s="82"/>
      <c r="GL33" s="82"/>
      <c r="GM33" s="82"/>
      <c r="GN33" s="82"/>
      <c r="GO33" s="82"/>
      <c r="GP33" s="82"/>
      <c r="GQ33" s="82"/>
      <c r="GR33" s="82"/>
      <c r="GS33" s="82"/>
      <c r="GT33" s="82"/>
      <c r="GU33" s="82"/>
      <c r="GV33" s="82"/>
      <c r="GW33" s="82"/>
      <c r="GX33" s="82"/>
      <c r="GY33" s="82"/>
      <c r="GZ33" s="82"/>
      <c r="HA33" s="82"/>
      <c r="HB33" s="82"/>
      <c r="HC33" s="82"/>
      <c r="HD33" s="82"/>
      <c r="HE33" s="82"/>
      <c r="HF33" s="82"/>
      <c r="HG33" s="82"/>
      <c r="HH33" s="82"/>
      <c r="HI33" s="82"/>
      <c r="HJ33" s="82"/>
      <c r="HK33" s="82"/>
      <c r="HL33" s="82"/>
      <c r="HM33" s="82"/>
      <c r="HN33" s="82"/>
      <c r="HO33" s="82"/>
      <c r="HP33" s="82"/>
      <c r="HQ33" s="82"/>
      <c r="HR33" s="82"/>
      <c r="HS33" s="82"/>
      <c r="HT33" s="82"/>
      <c r="HU33" s="82"/>
      <c r="HV33" s="82"/>
      <c r="HW33" s="82"/>
      <c r="HX33" s="82"/>
      <c r="HY33" s="82"/>
      <c r="HZ33" s="82"/>
      <c r="IA33" s="82"/>
      <c r="IB33" s="82"/>
    </row>
    <row r="34" spans="1:237" s="83" customFormat="1" ht="31.5" x14ac:dyDescent="0.25">
      <c r="A34" s="57" t="s">
        <v>81</v>
      </c>
      <c r="B34" s="58" t="s">
        <v>169</v>
      </c>
      <c r="C34" s="57" t="s">
        <v>52</v>
      </c>
      <c r="D34" s="210">
        <v>10</v>
      </c>
      <c r="E34" s="222">
        <v>1414</v>
      </c>
      <c r="F34" s="335">
        <f>+E34*D34</f>
        <v>14140</v>
      </c>
      <c r="G34" s="334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2"/>
      <c r="ER34" s="82"/>
      <c r="ES34" s="82"/>
      <c r="ET34" s="82"/>
      <c r="EU34" s="82"/>
      <c r="EV34" s="82"/>
      <c r="EW34" s="82"/>
      <c r="EX34" s="82"/>
      <c r="EY34" s="82"/>
      <c r="EZ34" s="82"/>
      <c r="FA34" s="82"/>
      <c r="FB34" s="82"/>
      <c r="FC34" s="82"/>
      <c r="FD34" s="82"/>
      <c r="FE34" s="82"/>
      <c r="FF34" s="82"/>
      <c r="FG34" s="82"/>
      <c r="FH34" s="82"/>
      <c r="FI34" s="82"/>
      <c r="FJ34" s="82"/>
      <c r="FK34" s="82"/>
      <c r="FL34" s="82"/>
      <c r="FM34" s="82"/>
      <c r="FN34" s="82"/>
      <c r="FO34" s="82"/>
      <c r="FP34" s="82"/>
      <c r="FQ34" s="82"/>
      <c r="FR34" s="82"/>
      <c r="FS34" s="82"/>
      <c r="FT34" s="82"/>
      <c r="FU34" s="82"/>
      <c r="FV34" s="82"/>
      <c r="FW34" s="82"/>
      <c r="FX34" s="82"/>
      <c r="FY34" s="82"/>
      <c r="FZ34" s="82"/>
      <c r="GA34" s="82"/>
      <c r="GB34" s="82"/>
      <c r="GC34" s="82"/>
      <c r="GD34" s="82"/>
      <c r="GE34" s="82"/>
      <c r="GF34" s="82"/>
      <c r="GG34" s="82"/>
      <c r="GH34" s="82"/>
      <c r="GI34" s="82"/>
      <c r="GJ34" s="82"/>
      <c r="GK34" s="82"/>
      <c r="GL34" s="82"/>
      <c r="GM34" s="82"/>
      <c r="GN34" s="82"/>
      <c r="GO34" s="82"/>
      <c r="GP34" s="82"/>
      <c r="GQ34" s="82"/>
      <c r="GR34" s="82"/>
      <c r="GS34" s="82"/>
      <c r="GT34" s="82"/>
      <c r="GU34" s="82"/>
      <c r="GV34" s="82"/>
      <c r="GW34" s="82"/>
      <c r="GX34" s="82"/>
      <c r="GY34" s="82"/>
      <c r="GZ34" s="82"/>
      <c r="HA34" s="82"/>
      <c r="HB34" s="82"/>
      <c r="HC34" s="82"/>
      <c r="HD34" s="82"/>
      <c r="HE34" s="82"/>
      <c r="HF34" s="82"/>
      <c r="HG34" s="82"/>
      <c r="HH34" s="82"/>
      <c r="HI34" s="82"/>
      <c r="HJ34" s="82"/>
      <c r="HK34" s="82"/>
      <c r="HL34" s="82"/>
      <c r="HM34" s="82"/>
      <c r="HN34" s="82"/>
      <c r="HO34" s="82"/>
      <c r="HP34" s="82"/>
      <c r="HQ34" s="82"/>
      <c r="HR34" s="82"/>
      <c r="HS34" s="82"/>
      <c r="HT34" s="82"/>
      <c r="HU34" s="82"/>
      <c r="HV34" s="82"/>
      <c r="HW34" s="82"/>
      <c r="HX34" s="82"/>
      <c r="HY34" s="82"/>
      <c r="HZ34" s="82"/>
      <c r="IA34" s="82"/>
      <c r="IB34" s="82"/>
    </row>
    <row r="35" spans="1:237" s="83" customFormat="1" x14ac:dyDescent="0.25">
      <c r="A35" s="57" t="s">
        <v>170</v>
      </c>
      <c r="B35" s="58" t="s">
        <v>82</v>
      </c>
      <c r="C35" s="57"/>
      <c r="D35" s="210"/>
      <c r="E35" s="286">
        <v>7.8E-2</v>
      </c>
      <c r="F35" s="330">
        <f>+(F21+F33+F34)*7.8%</f>
        <v>2151.6985533333332</v>
      </c>
      <c r="G35" s="210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2"/>
      <c r="EL35" s="82"/>
      <c r="EM35" s="82"/>
      <c r="EN35" s="82"/>
      <c r="EO35" s="82"/>
      <c r="EP35" s="82"/>
      <c r="EQ35" s="82"/>
      <c r="ER35" s="82"/>
      <c r="ES35" s="82"/>
      <c r="ET35" s="82"/>
      <c r="EU35" s="82"/>
      <c r="EV35" s="82"/>
      <c r="EW35" s="82"/>
      <c r="EX35" s="82"/>
      <c r="EY35" s="82"/>
      <c r="EZ35" s="82"/>
      <c r="FA35" s="82"/>
      <c r="FB35" s="82"/>
      <c r="FC35" s="82"/>
      <c r="FD35" s="82"/>
      <c r="FE35" s="82"/>
      <c r="FF35" s="82"/>
      <c r="FG35" s="82"/>
      <c r="FH35" s="82"/>
      <c r="FI35" s="82"/>
      <c r="FJ35" s="82"/>
      <c r="FK35" s="82"/>
      <c r="FL35" s="82"/>
      <c r="FM35" s="82"/>
      <c r="FN35" s="82"/>
      <c r="FO35" s="82"/>
      <c r="FP35" s="82"/>
      <c r="FQ35" s="82"/>
      <c r="FR35" s="82"/>
      <c r="FS35" s="82"/>
      <c r="FT35" s="82"/>
      <c r="FU35" s="82"/>
      <c r="FV35" s="82"/>
      <c r="FW35" s="82"/>
      <c r="FX35" s="82"/>
      <c r="FY35" s="82"/>
      <c r="FZ35" s="82"/>
      <c r="GA35" s="82"/>
      <c r="GB35" s="82"/>
      <c r="GC35" s="82"/>
      <c r="GD35" s="82"/>
      <c r="GE35" s="82"/>
      <c r="GF35" s="82"/>
      <c r="GG35" s="82"/>
      <c r="GH35" s="82"/>
      <c r="GI35" s="82"/>
      <c r="GJ35" s="82"/>
      <c r="GK35" s="82"/>
      <c r="GL35" s="82"/>
      <c r="GM35" s="82"/>
      <c r="GN35" s="82"/>
      <c r="GO35" s="82"/>
      <c r="GP35" s="82"/>
      <c r="GQ35" s="82"/>
      <c r="GR35" s="82"/>
      <c r="GS35" s="82"/>
      <c r="GT35" s="82"/>
      <c r="GU35" s="82"/>
      <c r="GV35" s="82"/>
      <c r="GW35" s="82"/>
      <c r="GX35" s="82"/>
      <c r="GY35" s="82"/>
      <c r="GZ35" s="82"/>
      <c r="HA35" s="82"/>
      <c r="HB35" s="82"/>
      <c r="HC35" s="82"/>
      <c r="HD35" s="82"/>
      <c r="HE35" s="82"/>
      <c r="HF35" s="82"/>
      <c r="HG35" s="82"/>
      <c r="HH35" s="82"/>
      <c r="HI35" s="82"/>
      <c r="HJ35" s="82"/>
      <c r="HK35" s="82"/>
      <c r="HL35" s="82"/>
      <c r="HM35" s="82"/>
      <c r="HN35" s="82"/>
      <c r="HO35" s="82"/>
      <c r="HP35" s="82"/>
      <c r="HQ35" s="82"/>
      <c r="HR35" s="82"/>
      <c r="HS35" s="82"/>
      <c r="HT35" s="82"/>
      <c r="HU35" s="82"/>
      <c r="HV35" s="82"/>
      <c r="HW35" s="82"/>
      <c r="HX35" s="82"/>
      <c r="HY35" s="82"/>
      <c r="HZ35" s="82"/>
      <c r="IA35" s="82"/>
      <c r="IB35" s="82"/>
    </row>
    <row r="36" spans="1:237" s="83" customFormat="1" x14ac:dyDescent="0.25">
      <c r="A36" s="57" t="s">
        <v>83</v>
      </c>
      <c r="B36" s="58" t="s">
        <v>84</v>
      </c>
      <c r="C36" s="57"/>
      <c r="D36" s="210"/>
      <c r="E36" s="222"/>
      <c r="F36" s="330">
        <f>F37+F41+F40+F42+F43</f>
        <v>71829.858912031064</v>
      </c>
      <c r="G36" s="210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2"/>
      <c r="EL36" s="82"/>
      <c r="EM36" s="82"/>
      <c r="EN36" s="82"/>
      <c r="EO36" s="82"/>
      <c r="EP36" s="82"/>
      <c r="EQ36" s="82"/>
      <c r="ER36" s="82"/>
      <c r="ES36" s="82"/>
      <c r="ET36" s="82"/>
      <c r="EU36" s="82"/>
      <c r="EV36" s="82"/>
      <c r="EW36" s="82"/>
      <c r="EX36" s="82"/>
      <c r="EY36" s="82"/>
      <c r="EZ36" s="82"/>
      <c r="FA36" s="82"/>
      <c r="FB36" s="82"/>
      <c r="FC36" s="82"/>
      <c r="FD36" s="82"/>
      <c r="FE36" s="82"/>
      <c r="FF36" s="82"/>
      <c r="FG36" s="82"/>
      <c r="FH36" s="82"/>
      <c r="FI36" s="82"/>
      <c r="FJ36" s="82"/>
      <c r="FK36" s="82"/>
      <c r="FL36" s="82"/>
      <c r="FM36" s="82"/>
      <c r="FN36" s="82"/>
      <c r="FO36" s="82"/>
      <c r="FP36" s="82"/>
      <c r="FQ36" s="82"/>
      <c r="FR36" s="82"/>
      <c r="FS36" s="82"/>
      <c r="FT36" s="82"/>
      <c r="FU36" s="82"/>
      <c r="FV36" s="82"/>
      <c r="FW36" s="82"/>
      <c r="FX36" s="82"/>
      <c r="FY36" s="82"/>
      <c r="FZ36" s="82"/>
      <c r="GA36" s="82"/>
      <c r="GB36" s="82"/>
      <c r="GC36" s="82"/>
      <c r="GD36" s="82"/>
      <c r="GE36" s="82"/>
      <c r="GF36" s="82"/>
      <c r="GG36" s="82"/>
      <c r="GH36" s="82"/>
      <c r="GI36" s="82"/>
      <c r="GJ36" s="82"/>
      <c r="GK36" s="82"/>
      <c r="GL36" s="82"/>
      <c r="GM36" s="82"/>
      <c r="GN36" s="82"/>
      <c r="GO36" s="82"/>
      <c r="GP36" s="82"/>
      <c r="GQ36" s="82"/>
      <c r="GR36" s="82"/>
      <c r="GS36" s="82"/>
      <c r="GT36" s="82"/>
      <c r="GU36" s="82"/>
      <c r="GV36" s="82"/>
      <c r="GW36" s="82"/>
      <c r="GX36" s="82"/>
      <c r="GY36" s="82"/>
      <c r="GZ36" s="82"/>
      <c r="HA36" s="82"/>
      <c r="HB36" s="82"/>
      <c r="HC36" s="82"/>
      <c r="HD36" s="82"/>
      <c r="HE36" s="82"/>
      <c r="HF36" s="82"/>
      <c r="HG36" s="82"/>
      <c r="HH36" s="82"/>
      <c r="HI36" s="82"/>
      <c r="HJ36" s="82"/>
      <c r="HK36" s="82"/>
      <c r="HL36" s="82"/>
      <c r="HM36" s="82"/>
      <c r="HN36" s="82"/>
      <c r="HO36" s="82"/>
      <c r="HP36" s="82"/>
      <c r="HQ36" s="82"/>
      <c r="HR36" s="82"/>
      <c r="HS36" s="82"/>
      <c r="HT36" s="82"/>
      <c r="HU36" s="82"/>
      <c r="HV36" s="82"/>
      <c r="HW36" s="82"/>
      <c r="HX36" s="82"/>
      <c r="HY36" s="82"/>
      <c r="HZ36" s="82"/>
      <c r="IA36" s="82"/>
      <c r="IB36" s="82"/>
    </row>
    <row r="37" spans="1:237" s="76" customFormat="1" x14ac:dyDescent="0.25">
      <c r="A37" s="50">
        <v>1</v>
      </c>
      <c r="B37" s="51" t="s">
        <v>50</v>
      </c>
      <c r="C37" s="84"/>
      <c r="D37" s="74"/>
      <c r="E37" s="287"/>
      <c r="F37" s="325">
        <f>F38+F39</f>
        <v>53021.44836597619</v>
      </c>
      <c r="G37" s="78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  <c r="DC37" s="75"/>
      <c r="DD37" s="75"/>
      <c r="DE37" s="75"/>
      <c r="DF37" s="75"/>
      <c r="DG37" s="75"/>
      <c r="DH37" s="75"/>
      <c r="DI37" s="75"/>
      <c r="DJ37" s="75"/>
      <c r="DK37" s="75"/>
      <c r="DL37" s="75"/>
      <c r="DM37" s="75"/>
      <c r="DN37" s="75"/>
      <c r="DO37" s="75"/>
      <c r="DP37" s="75"/>
      <c r="DQ37" s="75"/>
      <c r="DR37" s="75"/>
      <c r="DS37" s="75"/>
      <c r="DT37" s="75"/>
      <c r="DU37" s="75"/>
      <c r="DV37" s="75"/>
      <c r="DW37" s="75"/>
      <c r="DX37" s="75"/>
      <c r="DY37" s="75"/>
      <c r="DZ37" s="75"/>
      <c r="EA37" s="75"/>
      <c r="EB37" s="75"/>
      <c r="EC37" s="75"/>
      <c r="ED37" s="75"/>
      <c r="EE37" s="75"/>
      <c r="EF37" s="75"/>
      <c r="EG37" s="75"/>
      <c r="EH37" s="75"/>
      <c r="EI37" s="75"/>
      <c r="EJ37" s="75"/>
      <c r="EK37" s="75"/>
      <c r="EL37" s="75"/>
      <c r="EM37" s="75"/>
      <c r="EN37" s="75"/>
      <c r="EO37" s="75"/>
      <c r="EP37" s="75"/>
      <c r="EQ37" s="75"/>
      <c r="ER37" s="75"/>
      <c r="ES37" s="75"/>
      <c r="ET37" s="75"/>
      <c r="EU37" s="75"/>
      <c r="EV37" s="75"/>
      <c r="EW37" s="75"/>
      <c r="EX37" s="75"/>
      <c r="EY37" s="75"/>
      <c r="EZ37" s="75"/>
      <c r="FA37" s="75"/>
      <c r="FB37" s="75"/>
      <c r="FC37" s="75"/>
      <c r="FD37" s="75"/>
      <c r="FE37" s="75"/>
      <c r="FF37" s="75"/>
      <c r="FG37" s="75"/>
      <c r="FH37" s="75"/>
      <c r="FI37" s="75"/>
      <c r="FJ37" s="75"/>
      <c r="FK37" s="75"/>
      <c r="FL37" s="75"/>
      <c r="FM37" s="75"/>
      <c r="FN37" s="75"/>
      <c r="FO37" s="75"/>
      <c r="FP37" s="75"/>
      <c r="FQ37" s="75"/>
      <c r="FR37" s="75"/>
      <c r="FS37" s="75"/>
      <c r="FT37" s="75"/>
      <c r="FU37" s="75"/>
      <c r="FV37" s="75"/>
      <c r="FW37" s="75"/>
      <c r="FX37" s="75"/>
      <c r="FY37" s="75"/>
      <c r="FZ37" s="75"/>
      <c r="GA37" s="75"/>
      <c r="GB37" s="75"/>
      <c r="GC37" s="75"/>
      <c r="GD37" s="75"/>
      <c r="GE37" s="75"/>
      <c r="GF37" s="75"/>
      <c r="GG37" s="75"/>
      <c r="GH37" s="75"/>
      <c r="GI37" s="75"/>
      <c r="GJ37" s="75"/>
      <c r="GK37" s="75"/>
      <c r="GL37" s="75"/>
      <c r="GM37" s="75"/>
      <c r="GN37" s="75"/>
      <c r="GO37" s="75"/>
      <c r="GP37" s="75"/>
      <c r="GQ37" s="75"/>
      <c r="GR37" s="75"/>
      <c r="GS37" s="75"/>
      <c r="GT37" s="75"/>
      <c r="GU37" s="75"/>
      <c r="GV37" s="75"/>
      <c r="GW37" s="75"/>
      <c r="GX37" s="75"/>
      <c r="GY37" s="75"/>
      <c r="GZ37" s="75"/>
      <c r="HA37" s="75"/>
      <c r="HB37" s="75"/>
      <c r="HC37" s="75"/>
      <c r="HD37" s="75"/>
      <c r="HE37" s="75"/>
      <c r="HF37" s="75"/>
      <c r="HG37" s="75"/>
      <c r="HH37" s="75"/>
      <c r="HI37" s="75"/>
      <c r="HJ37" s="75"/>
      <c r="HK37" s="75"/>
      <c r="HL37" s="75"/>
      <c r="HM37" s="75"/>
      <c r="HN37" s="75"/>
      <c r="HO37" s="75"/>
      <c r="HP37" s="75"/>
      <c r="HQ37" s="75"/>
      <c r="HR37" s="75"/>
      <c r="HS37" s="75"/>
      <c r="HT37" s="75"/>
      <c r="HU37" s="75"/>
      <c r="HV37" s="75"/>
      <c r="HW37" s="75"/>
      <c r="HX37" s="75"/>
      <c r="HY37" s="75"/>
      <c r="HZ37" s="75"/>
      <c r="IA37" s="75"/>
      <c r="IB37" s="75"/>
    </row>
    <row r="38" spans="1:237" ht="63" x14ac:dyDescent="0.25">
      <c r="A38" s="53"/>
      <c r="B38" s="54" t="s">
        <v>80</v>
      </c>
      <c r="C38" s="53" t="s">
        <v>52</v>
      </c>
      <c r="D38" s="77">
        <v>30</v>
      </c>
      <c r="E38" s="138">
        <v>1413.9052897593651</v>
      </c>
      <c r="F38" s="326">
        <f>+E38*D38</f>
        <v>42417.158692780955</v>
      </c>
      <c r="G38" s="77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  <c r="DY38" s="72"/>
      <c r="DZ38" s="72"/>
      <c r="EA38" s="72"/>
      <c r="EB38" s="72"/>
      <c r="EC38" s="72"/>
      <c r="ED38" s="72"/>
      <c r="EE38" s="72"/>
      <c r="EF38" s="72"/>
      <c r="EG38" s="72"/>
      <c r="EH38" s="72"/>
      <c r="EI38" s="72"/>
      <c r="EJ38" s="72"/>
      <c r="EK38" s="72"/>
      <c r="EL38" s="72"/>
      <c r="EM38" s="72"/>
      <c r="EN38" s="72"/>
      <c r="EO38" s="72"/>
      <c r="EP38" s="72"/>
      <c r="EQ38" s="72"/>
      <c r="ER38" s="72"/>
      <c r="ES38" s="72"/>
      <c r="ET38" s="72"/>
      <c r="EU38" s="72"/>
      <c r="EV38" s="72"/>
      <c r="EW38" s="72"/>
      <c r="EX38" s="72"/>
      <c r="EY38" s="72"/>
      <c r="EZ38" s="72"/>
      <c r="FA38" s="72"/>
      <c r="FB38" s="72"/>
      <c r="FC38" s="72"/>
      <c r="FD38" s="72"/>
      <c r="FE38" s="72"/>
      <c r="FF38" s="72"/>
      <c r="FG38" s="72"/>
      <c r="FH38" s="72"/>
      <c r="FI38" s="72"/>
      <c r="FJ38" s="72"/>
      <c r="FK38" s="72"/>
      <c r="FL38" s="72"/>
      <c r="FM38" s="72"/>
      <c r="FN38" s="72"/>
      <c r="FO38" s="72"/>
      <c r="FP38" s="72"/>
      <c r="FQ38" s="72"/>
      <c r="FR38" s="72"/>
      <c r="FS38" s="72"/>
      <c r="FT38" s="72"/>
      <c r="FU38" s="72"/>
      <c r="FV38" s="72"/>
      <c r="FW38" s="72"/>
      <c r="FX38" s="72"/>
      <c r="FY38" s="72"/>
      <c r="FZ38" s="72"/>
      <c r="GA38" s="72"/>
      <c r="GB38" s="72"/>
      <c r="GC38" s="72"/>
      <c r="GD38" s="72"/>
      <c r="GE38" s="72"/>
      <c r="GF38" s="72"/>
      <c r="GG38" s="72"/>
      <c r="GH38" s="72"/>
      <c r="GI38" s="72"/>
      <c r="GJ38" s="72"/>
      <c r="GK38" s="72"/>
      <c r="GL38" s="72"/>
      <c r="GM38" s="72"/>
      <c r="GN38" s="72"/>
      <c r="GO38" s="72"/>
      <c r="GP38" s="72"/>
      <c r="GQ38" s="72"/>
      <c r="GR38" s="72"/>
      <c r="GS38" s="72"/>
      <c r="GT38" s="72"/>
      <c r="GU38" s="72"/>
      <c r="GV38" s="72"/>
      <c r="GW38" s="72"/>
      <c r="GX38" s="72"/>
      <c r="GY38" s="72"/>
      <c r="GZ38" s="72"/>
      <c r="HA38" s="72"/>
      <c r="HB38" s="72"/>
      <c r="HC38" s="72"/>
      <c r="HD38" s="72"/>
      <c r="HE38" s="72"/>
      <c r="HF38" s="72"/>
      <c r="HG38" s="72"/>
      <c r="HH38" s="72"/>
      <c r="HI38" s="72"/>
      <c r="HJ38" s="72"/>
      <c r="HK38" s="72"/>
      <c r="HL38" s="72"/>
      <c r="HM38" s="72"/>
      <c r="HN38" s="72"/>
      <c r="HO38" s="72"/>
      <c r="HP38" s="72"/>
      <c r="HQ38" s="72"/>
      <c r="HR38" s="72"/>
      <c r="HS38" s="72"/>
      <c r="HT38" s="72"/>
      <c r="HU38" s="72"/>
      <c r="HV38" s="72"/>
      <c r="HW38" s="72"/>
      <c r="HX38" s="72"/>
      <c r="HY38" s="72"/>
      <c r="HZ38" s="72"/>
      <c r="IA38" s="72"/>
      <c r="IB38" s="72"/>
      <c r="IC38" s="72"/>
    </row>
    <row r="39" spans="1:237" x14ac:dyDescent="0.25">
      <c r="A39" s="53"/>
      <c r="B39" s="54" t="s">
        <v>53</v>
      </c>
      <c r="C39" s="53"/>
      <c r="D39" s="207"/>
      <c r="E39" s="56"/>
      <c r="F39" s="208">
        <f t="shared" ref="F39" si="2">F38*20/80</f>
        <v>10604.289673195239</v>
      </c>
      <c r="G39" s="77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2"/>
      <c r="CK39" s="72"/>
      <c r="CL39" s="72"/>
      <c r="CM39" s="72"/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/>
      <c r="CY39" s="72"/>
      <c r="CZ39" s="72"/>
      <c r="DA39" s="72"/>
      <c r="DB39" s="72"/>
      <c r="DC39" s="72"/>
      <c r="DD39" s="72"/>
      <c r="DE39" s="72"/>
      <c r="DF39" s="72"/>
      <c r="DG39" s="72"/>
      <c r="DH39" s="72"/>
      <c r="DI39" s="72"/>
      <c r="DJ39" s="72"/>
      <c r="DK39" s="72"/>
      <c r="DL39" s="72"/>
      <c r="DM39" s="72"/>
      <c r="DN39" s="72"/>
      <c r="DO39" s="72"/>
      <c r="DP39" s="72"/>
      <c r="DQ39" s="72"/>
      <c r="DR39" s="72"/>
      <c r="DS39" s="72"/>
      <c r="DT39" s="72"/>
      <c r="DU39" s="72"/>
      <c r="DV39" s="72"/>
      <c r="DW39" s="72"/>
      <c r="DX39" s="72"/>
      <c r="DY39" s="72"/>
      <c r="DZ39" s="72"/>
      <c r="EA39" s="72"/>
      <c r="EB39" s="72"/>
      <c r="EC39" s="72"/>
      <c r="ED39" s="72"/>
      <c r="EE39" s="72"/>
      <c r="EF39" s="72"/>
      <c r="EG39" s="72"/>
      <c r="EH39" s="72"/>
      <c r="EI39" s="72"/>
      <c r="EJ39" s="72"/>
      <c r="EK39" s="72"/>
      <c r="EL39" s="72"/>
      <c r="EM39" s="72"/>
      <c r="EN39" s="72"/>
      <c r="EO39" s="72"/>
      <c r="EP39" s="72"/>
      <c r="EQ39" s="72"/>
      <c r="ER39" s="72"/>
      <c r="ES39" s="72"/>
      <c r="ET39" s="72"/>
      <c r="EU39" s="72"/>
      <c r="EV39" s="72"/>
      <c r="EW39" s="72"/>
      <c r="EX39" s="72"/>
      <c r="EY39" s="72"/>
      <c r="EZ39" s="72"/>
      <c r="FA39" s="72"/>
      <c r="FB39" s="72"/>
      <c r="FC39" s="72"/>
      <c r="FD39" s="72"/>
      <c r="FE39" s="72"/>
      <c r="FF39" s="72"/>
      <c r="FG39" s="72"/>
      <c r="FH39" s="72"/>
      <c r="FI39" s="72"/>
      <c r="FJ39" s="72"/>
      <c r="FK39" s="72"/>
      <c r="FL39" s="72"/>
      <c r="FM39" s="72"/>
      <c r="FN39" s="72"/>
      <c r="FO39" s="72"/>
      <c r="FP39" s="72"/>
      <c r="FQ39" s="72"/>
      <c r="FR39" s="72"/>
      <c r="FS39" s="72"/>
      <c r="FT39" s="72"/>
      <c r="FU39" s="72"/>
      <c r="FV39" s="72"/>
      <c r="FW39" s="72"/>
      <c r="FX39" s="72"/>
      <c r="FY39" s="72"/>
      <c r="FZ39" s="72"/>
      <c r="GA39" s="72"/>
      <c r="GB39" s="72"/>
      <c r="GC39" s="72"/>
      <c r="GD39" s="72"/>
      <c r="GE39" s="72"/>
      <c r="GF39" s="72"/>
      <c r="GG39" s="72"/>
      <c r="GH39" s="72"/>
      <c r="GI39" s="72"/>
      <c r="GJ39" s="72"/>
      <c r="GK39" s="72"/>
      <c r="GL39" s="72"/>
      <c r="GM39" s="72"/>
      <c r="GN39" s="72"/>
      <c r="GO39" s="72"/>
      <c r="GP39" s="72"/>
      <c r="GQ39" s="72"/>
      <c r="GR39" s="72"/>
      <c r="GS39" s="72"/>
      <c r="GT39" s="72"/>
      <c r="GU39" s="72"/>
      <c r="GV39" s="72"/>
      <c r="GW39" s="72"/>
      <c r="GX39" s="72"/>
      <c r="GY39" s="72"/>
      <c r="GZ39" s="72"/>
      <c r="HA39" s="72"/>
      <c r="HB39" s="72"/>
      <c r="HC39" s="72"/>
      <c r="HD39" s="72"/>
      <c r="HE39" s="72"/>
      <c r="HF39" s="72"/>
      <c r="HG39" s="72"/>
      <c r="HH39" s="72"/>
      <c r="HI39" s="72"/>
      <c r="HJ39" s="72"/>
      <c r="HK39" s="72"/>
      <c r="HL39" s="72"/>
      <c r="HM39" s="72"/>
      <c r="HN39" s="72"/>
      <c r="HO39" s="72"/>
      <c r="HP39" s="72"/>
      <c r="HQ39" s="72"/>
      <c r="HR39" s="72"/>
      <c r="HS39" s="72"/>
      <c r="HT39" s="72"/>
      <c r="HU39" s="72"/>
      <c r="HV39" s="72"/>
      <c r="HW39" s="72"/>
      <c r="HX39" s="72"/>
      <c r="HY39" s="72"/>
      <c r="HZ39" s="72"/>
      <c r="IA39" s="72"/>
      <c r="IB39" s="72"/>
      <c r="IC39" s="72"/>
    </row>
    <row r="40" spans="1:237" s="76" customFormat="1" x14ac:dyDescent="0.25">
      <c r="A40" s="50">
        <v>3</v>
      </c>
      <c r="B40" s="51" t="s">
        <v>55</v>
      </c>
      <c r="C40" s="50"/>
      <c r="D40" s="78"/>
      <c r="E40" s="327">
        <v>7.8E-2</v>
      </c>
      <c r="F40" s="326">
        <f>+F37*E40</f>
        <v>4135.6729725461428</v>
      </c>
      <c r="G40" s="78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  <c r="DC40" s="75"/>
      <c r="DD40" s="75"/>
      <c r="DE40" s="75"/>
      <c r="DF40" s="75"/>
      <c r="DG40" s="75"/>
      <c r="DH40" s="75"/>
      <c r="DI40" s="75"/>
      <c r="DJ40" s="75"/>
      <c r="DK40" s="75"/>
      <c r="DL40" s="75"/>
      <c r="DM40" s="75"/>
      <c r="DN40" s="75"/>
      <c r="DO40" s="75"/>
      <c r="DP40" s="75"/>
      <c r="DQ40" s="75"/>
      <c r="DR40" s="75"/>
      <c r="DS40" s="75"/>
      <c r="DT40" s="75"/>
      <c r="DU40" s="75"/>
      <c r="DV40" s="75"/>
      <c r="DW40" s="75"/>
      <c r="DX40" s="75"/>
      <c r="DY40" s="75"/>
      <c r="DZ40" s="75"/>
      <c r="EA40" s="75"/>
      <c r="EB40" s="75"/>
      <c r="EC40" s="75"/>
      <c r="ED40" s="75"/>
      <c r="EE40" s="75"/>
      <c r="EF40" s="75"/>
      <c r="EG40" s="75"/>
      <c r="EH40" s="75"/>
      <c r="EI40" s="75"/>
      <c r="EJ40" s="75"/>
      <c r="EK40" s="75"/>
      <c r="EL40" s="75"/>
      <c r="EM40" s="75"/>
      <c r="EN40" s="75"/>
      <c r="EO40" s="75"/>
      <c r="EP40" s="75"/>
      <c r="EQ40" s="75"/>
      <c r="ER40" s="75"/>
      <c r="ES40" s="75"/>
      <c r="ET40" s="75"/>
      <c r="EU40" s="75"/>
      <c r="EV40" s="75"/>
      <c r="EW40" s="75"/>
      <c r="EX40" s="75"/>
      <c r="EY40" s="75"/>
      <c r="EZ40" s="75"/>
      <c r="FA40" s="75"/>
      <c r="FB40" s="75"/>
      <c r="FC40" s="75"/>
      <c r="FD40" s="75"/>
      <c r="FE40" s="75"/>
      <c r="FF40" s="75"/>
      <c r="FG40" s="75"/>
      <c r="FH40" s="75"/>
      <c r="FI40" s="75"/>
      <c r="FJ40" s="75"/>
      <c r="FK40" s="75"/>
      <c r="FL40" s="75"/>
      <c r="FM40" s="75"/>
      <c r="FN40" s="75"/>
      <c r="FO40" s="75"/>
      <c r="FP40" s="75"/>
      <c r="FQ40" s="75"/>
      <c r="FR40" s="75"/>
      <c r="FS40" s="75"/>
      <c r="FT40" s="75"/>
      <c r="FU40" s="75"/>
      <c r="FV40" s="75"/>
      <c r="FW40" s="75"/>
      <c r="FX40" s="75"/>
      <c r="FY40" s="75"/>
      <c r="FZ40" s="75"/>
      <c r="GA40" s="75"/>
      <c r="GB40" s="75"/>
      <c r="GC40" s="75"/>
      <c r="GD40" s="75"/>
      <c r="GE40" s="75"/>
      <c r="GF40" s="75"/>
      <c r="GG40" s="75"/>
      <c r="GH40" s="75"/>
      <c r="GI40" s="75"/>
      <c r="GJ40" s="75"/>
      <c r="GK40" s="75"/>
      <c r="GL40" s="75"/>
      <c r="GM40" s="75"/>
      <c r="GN40" s="75"/>
      <c r="GO40" s="75"/>
      <c r="GP40" s="75"/>
      <c r="GQ40" s="75"/>
      <c r="GR40" s="75"/>
      <c r="GS40" s="75"/>
      <c r="GT40" s="75"/>
      <c r="GU40" s="75"/>
      <c r="GV40" s="75"/>
      <c r="GW40" s="75"/>
      <c r="GX40" s="75"/>
      <c r="GY40" s="75"/>
      <c r="GZ40" s="75"/>
      <c r="HA40" s="75"/>
      <c r="HB40" s="75"/>
      <c r="HC40" s="75"/>
      <c r="HD40" s="75"/>
      <c r="HE40" s="75"/>
      <c r="HF40" s="75"/>
      <c r="HG40" s="75"/>
      <c r="HH40" s="75"/>
      <c r="HI40" s="75"/>
      <c r="HJ40" s="75"/>
      <c r="HK40" s="75"/>
      <c r="HL40" s="75"/>
      <c r="HM40" s="75"/>
      <c r="HN40" s="75"/>
      <c r="HO40" s="75"/>
      <c r="HP40" s="75"/>
      <c r="HQ40" s="75"/>
      <c r="HR40" s="75"/>
      <c r="HS40" s="75"/>
      <c r="HT40" s="75"/>
      <c r="HU40" s="75"/>
      <c r="HV40" s="75"/>
      <c r="HW40" s="75"/>
      <c r="HX40" s="75"/>
      <c r="HY40" s="75"/>
      <c r="HZ40" s="75"/>
      <c r="IA40" s="75"/>
      <c r="IB40" s="75"/>
      <c r="IC40" s="75"/>
    </row>
    <row r="41" spans="1:237" s="76" customFormat="1" x14ac:dyDescent="0.25">
      <c r="A41" s="50">
        <v>2</v>
      </c>
      <c r="B41" s="51" t="s">
        <v>54</v>
      </c>
      <c r="C41" s="50"/>
      <c r="D41" s="78"/>
      <c r="E41" s="327">
        <v>5.9700000000000003E-2</v>
      </c>
      <c r="F41" s="326">
        <f>+(F37+F40)*E41</f>
        <v>3412.2801439097834</v>
      </c>
      <c r="G41" s="78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  <c r="DE41" s="75"/>
      <c r="DF41" s="75"/>
      <c r="DG41" s="75"/>
      <c r="DH41" s="75"/>
      <c r="DI41" s="75"/>
      <c r="DJ41" s="75"/>
      <c r="DK41" s="75"/>
      <c r="DL41" s="75"/>
      <c r="DM41" s="75"/>
      <c r="DN41" s="75"/>
      <c r="DO41" s="75"/>
      <c r="DP41" s="75"/>
      <c r="DQ41" s="75"/>
      <c r="DR41" s="75"/>
      <c r="DS41" s="75"/>
      <c r="DT41" s="75"/>
      <c r="DU41" s="75"/>
      <c r="DV41" s="75"/>
      <c r="DW41" s="75"/>
      <c r="DX41" s="75"/>
      <c r="DY41" s="75"/>
      <c r="DZ41" s="75"/>
      <c r="EA41" s="75"/>
      <c r="EB41" s="75"/>
      <c r="EC41" s="75"/>
      <c r="ED41" s="75"/>
      <c r="EE41" s="75"/>
      <c r="EF41" s="75"/>
      <c r="EG41" s="75"/>
      <c r="EH41" s="75"/>
      <c r="EI41" s="75"/>
      <c r="EJ41" s="75"/>
      <c r="EK41" s="75"/>
      <c r="EL41" s="75"/>
      <c r="EM41" s="75"/>
      <c r="EN41" s="75"/>
      <c r="EO41" s="75"/>
      <c r="EP41" s="75"/>
      <c r="EQ41" s="75"/>
      <c r="ER41" s="75"/>
      <c r="ES41" s="75"/>
      <c r="ET41" s="75"/>
      <c r="EU41" s="75"/>
      <c r="EV41" s="75"/>
      <c r="EW41" s="75"/>
      <c r="EX41" s="75"/>
      <c r="EY41" s="75"/>
      <c r="EZ41" s="75"/>
      <c r="FA41" s="75"/>
      <c r="FB41" s="75"/>
      <c r="FC41" s="75"/>
      <c r="FD41" s="75"/>
      <c r="FE41" s="75"/>
      <c r="FF41" s="75"/>
      <c r="FG41" s="75"/>
      <c r="FH41" s="75"/>
      <c r="FI41" s="75"/>
      <c r="FJ41" s="75"/>
      <c r="FK41" s="75"/>
      <c r="FL41" s="75"/>
      <c r="FM41" s="75"/>
      <c r="FN41" s="75"/>
      <c r="FO41" s="75"/>
      <c r="FP41" s="75"/>
      <c r="FQ41" s="75"/>
      <c r="FR41" s="75"/>
      <c r="FS41" s="75"/>
      <c r="FT41" s="75"/>
      <c r="FU41" s="75"/>
      <c r="FV41" s="75"/>
      <c r="FW41" s="75"/>
      <c r="FX41" s="75"/>
      <c r="FY41" s="75"/>
      <c r="FZ41" s="75"/>
      <c r="GA41" s="75"/>
      <c r="GB41" s="75"/>
      <c r="GC41" s="75"/>
      <c r="GD41" s="75"/>
      <c r="GE41" s="75"/>
      <c r="GF41" s="75"/>
      <c r="GG41" s="75"/>
      <c r="GH41" s="75"/>
      <c r="GI41" s="75"/>
      <c r="GJ41" s="75"/>
      <c r="GK41" s="75"/>
      <c r="GL41" s="75"/>
      <c r="GM41" s="75"/>
      <c r="GN41" s="75"/>
      <c r="GO41" s="75"/>
      <c r="GP41" s="75"/>
      <c r="GQ41" s="75"/>
      <c r="GR41" s="75"/>
      <c r="GS41" s="75"/>
      <c r="GT41" s="75"/>
      <c r="GU41" s="75"/>
      <c r="GV41" s="75"/>
      <c r="GW41" s="75"/>
      <c r="GX41" s="75"/>
      <c r="GY41" s="75"/>
      <c r="GZ41" s="75"/>
      <c r="HA41" s="75"/>
      <c r="HB41" s="75"/>
      <c r="HC41" s="75"/>
      <c r="HD41" s="75"/>
      <c r="HE41" s="75"/>
      <c r="HF41" s="75"/>
      <c r="HG41" s="75"/>
      <c r="HH41" s="75"/>
      <c r="HI41" s="75"/>
      <c r="HJ41" s="75"/>
      <c r="HK41" s="75"/>
      <c r="HL41" s="75"/>
      <c r="HM41" s="75"/>
      <c r="HN41" s="75"/>
      <c r="HO41" s="75"/>
      <c r="HP41" s="75"/>
      <c r="HQ41" s="75"/>
      <c r="HR41" s="75"/>
      <c r="HS41" s="75"/>
      <c r="HT41" s="75"/>
      <c r="HU41" s="75"/>
      <c r="HV41" s="75"/>
      <c r="HW41" s="75"/>
      <c r="HX41" s="75"/>
      <c r="HY41" s="75"/>
      <c r="HZ41" s="75"/>
      <c r="IA41" s="75"/>
      <c r="IB41" s="75"/>
      <c r="IC41" s="75"/>
    </row>
    <row r="42" spans="1:237" s="76" customFormat="1" x14ac:dyDescent="0.25">
      <c r="A42" s="50">
        <v>4</v>
      </c>
      <c r="B42" s="58" t="s">
        <v>56</v>
      </c>
      <c r="C42" s="50"/>
      <c r="D42" s="78"/>
      <c r="E42" s="327">
        <v>7.8100000000000003E-2</v>
      </c>
      <c r="F42" s="326">
        <f>+(F37+F40+F41)*E42</f>
        <v>4730.4702557779483</v>
      </c>
      <c r="G42" s="78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75"/>
      <c r="CB42" s="75"/>
      <c r="CC42" s="75"/>
      <c r="CD42" s="75"/>
      <c r="CE42" s="75"/>
      <c r="CF42" s="75"/>
      <c r="CG42" s="75"/>
      <c r="CH42" s="75"/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75"/>
      <c r="CX42" s="75"/>
      <c r="CY42" s="75"/>
      <c r="CZ42" s="75"/>
      <c r="DA42" s="75"/>
      <c r="DB42" s="75"/>
      <c r="DC42" s="75"/>
      <c r="DD42" s="75"/>
      <c r="DE42" s="75"/>
      <c r="DF42" s="75"/>
      <c r="DG42" s="75"/>
      <c r="DH42" s="75"/>
      <c r="DI42" s="75"/>
      <c r="DJ42" s="75"/>
      <c r="DK42" s="75"/>
      <c r="DL42" s="75"/>
      <c r="DM42" s="75"/>
      <c r="DN42" s="75"/>
      <c r="DO42" s="75"/>
      <c r="DP42" s="75"/>
      <c r="DQ42" s="75"/>
      <c r="DR42" s="75"/>
      <c r="DS42" s="75"/>
      <c r="DT42" s="75"/>
      <c r="DU42" s="75"/>
      <c r="DV42" s="75"/>
      <c r="DW42" s="75"/>
      <c r="DX42" s="75"/>
      <c r="DY42" s="75"/>
      <c r="DZ42" s="75"/>
      <c r="EA42" s="75"/>
      <c r="EB42" s="75"/>
      <c r="EC42" s="75"/>
      <c r="ED42" s="75"/>
      <c r="EE42" s="75"/>
      <c r="EF42" s="75"/>
      <c r="EG42" s="75"/>
      <c r="EH42" s="75"/>
      <c r="EI42" s="75"/>
      <c r="EJ42" s="75"/>
      <c r="EK42" s="75"/>
      <c r="EL42" s="75"/>
      <c r="EM42" s="75"/>
      <c r="EN42" s="75"/>
      <c r="EO42" s="75"/>
      <c r="EP42" s="75"/>
      <c r="EQ42" s="75"/>
      <c r="ER42" s="75"/>
      <c r="ES42" s="75"/>
      <c r="ET42" s="75"/>
      <c r="EU42" s="75"/>
      <c r="EV42" s="75"/>
      <c r="EW42" s="75"/>
      <c r="EX42" s="75"/>
      <c r="EY42" s="75"/>
      <c r="EZ42" s="75"/>
      <c r="FA42" s="75"/>
      <c r="FB42" s="75"/>
      <c r="FC42" s="75"/>
      <c r="FD42" s="75"/>
      <c r="FE42" s="75"/>
      <c r="FF42" s="75"/>
      <c r="FG42" s="75"/>
      <c r="FH42" s="75"/>
      <c r="FI42" s="75"/>
      <c r="FJ42" s="75"/>
      <c r="FK42" s="75"/>
      <c r="FL42" s="75"/>
      <c r="FM42" s="75"/>
      <c r="FN42" s="75"/>
      <c r="FO42" s="75"/>
      <c r="FP42" s="75"/>
      <c r="FQ42" s="75"/>
      <c r="FR42" s="75"/>
      <c r="FS42" s="75"/>
      <c r="FT42" s="75"/>
      <c r="FU42" s="75"/>
      <c r="FV42" s="75"/>
      <c r="FW42" s="75"/>
      <c r="FX42" s="75"/>
      <c r="FY42" s="75"/>
      <c r="FZ42" s="75"/>
      <c r="GA42" s="75"/>
      <c r="GB42" s="75"/>
      <c r="GC42" s="75"/>
      <c r="GD42" s="75"/>
      <c r="GE42" s="75"/>
      <c r="GF42" s="75"/>
      <c r="GG42" s="75"/>
      <c r="GH42" s="75"/>
      <c r="GI42" s="75"/>
      <c r="GJ42" s="75"/>
      <c r="GK42" s="75"/>
      <c r="GL42" s="75"/>
      <c r="GM42" s="75"/>
      <c r="GN42" s="75"/>
      <c r="GO42" s="75"/>
      <c r="GP42" s="75"/>
      <c r="GQ42" s="75"/>
      <c r="GR42" s="75"/>
      <c r="GS42" s="75"/>
      <c r="GT42" s="75"/>
      <c r="GU42" s="75"/>
      <c r="GV42" s="75"/>
      <c r="GW42" s="75"/>
      <c r="GX42" s="75"/>
      <c r="GY42" s="75"/>
      <c r="GZ42" s="75"/>
      <c r="HA42" s="75"/>
      <c r="HB42" s="75"/>
      <c r="HC42" s="75"/>
      <c r="HD42" s="75"/>
      <c r="HE42" s="75"/>
      <c r="HF42" s="75"/>
      <c r="HG42" s="75"/>
      <c r="HH42" s="75"/>
      <c r="HI42" s="75"/>
      <c r="HJ42" s="75"/>
      <c r="HK42" s="75"/>
      <c r="HL42" s="75"/>
      <c r="HM42" s="75"/>
      <c r="HN42" s="75"/>
      <c r="HO42" s="75"/>
      <c r="HP42" s="75"/>
      <c r="HQ42" s="75"/>
      <c r="HR42" s="75"/>
      <c r="HS42" s="75"/>
      <c r="HT42" s="75"/>
      <c r="HU42" s="75"/>
      <c r="HV42" s="75"/>
      <c r="HW42" s="75"/>
      <c r="HX42" s="75"/>
      <c r="HY42" s="75"/>
      <c r="HZ42" s="75"/>
      <c r="IA42" s="75"/>
      <c r="IB42" s="75"/>
      <c r="IC42" s="75"/>
    </row>
    <row r="43" spans="1:237" s="76" customFormat="1" x14ac:dyDescent="0.25">
      <c r="A43" s="65">
        <v>5</v>
      </c>
      <c r="B43" s="336" t="s">
        <v>57</v>
      </c>
      <c r="C43" s="65"/>
      <c r="D43" s="289"/>
      <c r="E43" s="337">
        <v>0.1</v>
      </c>
      <c r="F43" s="338">
        <f>+(F37+F40+F41+F42)*E43</f>
        <v>6529.9871738210059</v>
      </c>
      <c r="G43" s="289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75"/>
      <c r="CB43" s="75"/>
      <c r="CC43" s="75"/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75"/>
      <c r="CX43" s="75"/>
      <c r="CY43" s="75"/>
      <c r="CZ43" s="75"/>
      <c r="DA43" s="75"/>
      <c r="DB43" s="75"/>
      <c r="DC43" s="75"/>
      <c r="DD43" s="75"/>
      <c r="DE43" s="75"/>
      <c r="DF43" s="75"/>
      <c r="DG43" s="75"/>
      <c r="DH43" s="75"/>
      <c r="DI43" s="75"/>
      <c r="DJ43" s="75"/>
      <c r="DK43" s="75"/>
      <c r="DL43" s="75"/>
      <c r="DM43" s="75"/>
      <c r="DN43" s="75"/>
      <c r="DO43" s="75"/>
      <c r="DP43" s="75"/>
      <c r="DQ43" s="75"/>
      <c r="DR43" s="75"/>
      <c r="DS43" s="75"/>
      <c r="DT43" s="75"/>
      <c r="DU43" s="75"/>
      <c r="DV43" s="75"/>
      <c r="DW43" s="75"/>
      <c r="DX43" s="75"/>
      <c r="DY43" s="75"/>
      <c r="DZ43" s="75"/>
      <c r="EA43" s="75"/>
      <c r="EB43" s="75"/>
      <c r="EC43" s="75"/>
      <c r="ED43" s="75"/>
      <c r="EE43" s="75"/>
      <c r="EF43" s="75"/>
      <c r="EG43" s="75"/>
      <c r="EH43" s="75"/>
      <c r="EI43" s="75"/>
      <c r="EJ43" s="75"/>
      <c r="EK43" s="75"/>
      <c r="EL43" s="75"/>
      <c r="EM43" s="75"/>
      <c r="EN43" s="75"/>
      <c r="EO43" s="75"/>
      <c r="EP43" s="75"/>
      <c r="EQ43" s="75"/>
      <c r="ER43" s="75"/>
      <c r="ES43" s="75"/>
      <c r="ET43" s="75"/>
      <c r="EU43" s="75"/>
      <c r="EV43" s="75"/>
      <c r="EW43" s="75"/>
      <c r="EX43" s="75"/>
      <c r="EY43" s="75"/>
      <c r="EZ43" s="75"/>
      <c r="FA43" s="75"/>
      <c r="FB43" s="75"/>
      <c r="FC43" s="75"/>
      <c r="FD43" s="75"/>
      <c r="FE43" s="75"/>
      <c r="FF43" s="75"/>
      <c r="FG43" s="75"/>
      <c r="FH43" s="75"/>
      <c r="FI43" s="75"/>
      <c r="FJ43" s="75"/>
      <c r="FK43" s="75"/>
      <c r="FL43" s="75"/>
      <c r="FM43" s="75"/>
      <c r="FN43" s="75"/>
      <c r="FO43" s="75"/>
      <c r="FP43" s="75"/>
      <c r="FQ43" s="75"/>
      <c r="FR43" s="75"/>
      <c r="FS43" s="75"/>
      <c r="FT43" s="75"/>
      <c r="FU43" s="75"/>
      <c r="FV43" s="75"/>
      <c r="FW43" s="75"/>
      <c r="FX43" s="75"/>
      <c r="FY43" s="75"/>
      <c r="FZ43" s="75"/>
      <c r="GA43" s="75"/>
      <c r="GB43" s="75"/>
      <c r="GC43" s="75"/>
      <c r="GD43" s="75"/>
      <c r="GE43" s="75"/>
      <c r="GF43" s="75"/>
      <c r="GG43" s="75"/>
      <c r="GH43" s="75"/>
      <c r="GI43" s="75"/>
      <c r="GJ43" s="75"/>
      <c r="GK43" s="75"/>
      <c r="GL43" s="75"/>
      <c r="GM43" s="75"/>
      <c r="GN43" s="75"/>
      <c r="GO43" s="75"/>
      <c r="GP43" s="75"/>
      <c r="GQ43" s="75"/>
      <c r="GR43" s="75"/>
      <c r="GS43" s="75"/>
      <c r="GT43" s="75"/>
      <c r="GU43" s="75"/>
      <c r="GV43" s="75"/>
      <c r="GW43" s="75"/>
      <c r="GX43" s="75"/>
      <c r="GY43" s="75"/>
      <c r="GZ43" s="75"/>
      <c r="HA43" s="75"/>
      <c r="HB43" s="75"/>
      <c r="HC43" s="75"/>
      <c r="HD43" s="75"/>
      <c r="HE43" s="75"/>
      <c r="HF43" s="75"/>
      <c r="HG43" s="75"/>
      <c r="HH43" s="75"/>
      <c r="HI43" s="75"/>
      <c r="HJ43" s="75"/>
      <c r="HK43" s="75"/>
      <c r="HL43" s="75"/>
      <c r="HM43" s="75"/>
      <c r="HN43" s="75"/>
      <c r="HO43" s="75"/>
      <c r="HP43" s="75"/>
      <c r="HQ43" s="75"/>
      <c r="HR43" s="75"/>
      <c r="HS43" s="75"/>
      <c r="HT43" s="75"/>
      <c r="HU43" s="75"/>
      <c r="HV43" s="75"/>
      <c r="HW43" s="75"/>
      <c r="HX43" s="75"/>
      <c r="HY43" s="75"/>
      <c r="HZ43" s="75"/>
      <c r="IA43" s="75"/>
      <c r="IB43" s="75"/>
      <c r="IC43" s="75"/>
    </row>
    <row r="44" spans="1:237" x14ac:dyDescent="0.25">
      <c r="A44" s="420" t="s">
        <v>250</v>
      </c>
      <c r="B44" s="420"/>
      <c r="C44" s="420"/>
      <c r="D44" s="420"/>
      <c r="E44" s="420"/>
      <c r="F44" s="162">
        <f>+F6+F20+F36</f>
        <v>204055.48227034754</v>
      </c>
      <c r="G44" s="170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72"/>
      <c r="CB44" s="72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2"/>
      <c r="DL44" s="72"/>
      <c r="DM44" s="72"/>
      <c r="DN44" s="72"/>
      <c r="DO44" s="72"/>
      <c r="DP44" s="72"/>
      <c r="DQ44" s="72"/>
      <c r="DR44" s="72"/>
      <c r="DS44" s="72"/>
      <c r="DT44" s="72"/>
      <c r="DU44" s="72"/>
      <c r="DV44" s="72"/>
      <c r="DW44" s="72"/>
      <c r="DX44" s="72"/>
      <c r="DY44" s="72"/>
      <c r="DZ44" s="72"/>
      <c r="EA44" s="72"/>
      <c r="EB44" s="72"/>
      <c r="EC44" s="72"/>
      <c r="ED44" s="72"/>
      <c r="EE44" s="72"/>
      <c r="EF44" s="72"/>
      <c r="EG44" s="72"/>
      <c r="EH44" s="72"/>
      <c r="EI44" s="72"/>
      <c r="EJ44" s="72"/>
      <c r="EK44" s="72"/>
      <c r="EL44" s="72"/>
      <c r="EM44" s="72"/>
      <c r="EN44" s="72"/>
      <c r="EO44" s="72"/>
      <c r="EP44" s="72"/>
      <c r="EQ44" s="72"/>
      <c r="ER44" s="72"/>
      <c r="ES44" s="72"/>
      <c r="ET44" s="72"/>
      <c r="EU44" s="72"/>
      <c r="EV44" s="72"/>
      <c r="EW44" s="72"/>
      <c r="EX44" s="72"/>
      <c r="EY44" s="72"/>
      <c r="EZ44" s="72"/>
      <c r="FA44" s="72"/>
      <c r="FB44" s="72"/>
      <c r="FC44" s="72"/>
      <c r="FD44" s="72"/>
      <c r="FE44" s="72"/>
      <c r="FF44" s="72"/>
      <c r="FG44" s="72"/>
      <c r="FH44" s="72"/>
      <c r="FI44" s="72"/>
      <c r="FJ44" s="72"/>
      <c r="FK44" s="72"/>
      <c r="FL44" s="72"/>
      <c r="FM44" s="72"/>
      <c r="FN44" s="72"/>
      <c r="FO44" s="72"/>
      <c r="FP44" s="72"/>
      <c r="FQ44" s="72"/>
      <c r="FR44" s="72"/>
      <c r="FS44" s="72"/>
      <c r="FT44" s="72"/>
      <c r="FU44" s="72"/>
      <c r="FV44" s="72"/>
      <c r="FW44" s="72"/>
      <c r="FX44" s="72"/>
      <c r="FY44" s="72"/>
      <c r="FZ44" s="72"/>
      <c r="GA44" s="72"/>
      <c r="GB44" s="72"/>
      <c r="GC44" s="72"/>
      <c r="GD44" s="72"/>
      <c r="GE44" s="72"/>
      <c r="GF44" s="72"/>
      <c r="GG44" s="72"/>
      <c r="GH44" s="72"/>
      <c r="GI44" s="72"/>
      <c r="GJ44" s="72"/>
      <c r="GK44" s="72"/>
      <c r="GL44" s="72"/>
      <c r="GM44" s="72"/>
      <c r="GN44" s="72"/>
      <c r="GO44" s="72"/>
      <c r="GP44" s="72"/>
      <c r="GQ44" s="72"/>
      <c r="GR44" s="72"/>
      <c r="GS44" s="72"/>
      <c r="GT44" s="72"/>
      <c r="GU44" s="72"/>
      <c r="GV44" s="72"/>
      <c r="GW44" s="72"/>
      <c r="GX44" s="72"/>
      <c r="GY44" s="72"/>
      <c r="GZ44" s="72"/>
      <c r="HA44" s="72"/>
      <c r="HB44" s="72"/>
      <c r="HC44" s="72"/>
      <c r="HD44" s="72"/>
      <c r="HE44" s="72"/>
      <c r="HF44" s="72"/>
      <c r="HG44" s="72"/>
      <c r="HH44" s="72"/>
      <c r="HI44" s="72"/>
      <c r="HJ44" s="72"/>
      <c r="HK44" s="72"/>
      <c r="HL44" s="72"/>
      <c r="HM44" s="72"/>
      <c r="HN44" s="72"/>
      <c r="HO44" s="72"/>
      <c r="HP44" s="72"/>
      <c r="HQ44" s="72"/>
      <c r="HR44" s="72"/>
      <c r="HS44" s="72"/>
      <c r="HT44" s="72"/>
      <c r="HU44" s="72"/>
      <c r="HV44" s="72"/>
      <c r="HW44" s="72"/>
      <c r="HX44" s="72"/>
      <c r="HY44" s="72"/>
      <c r="HZ44" s="72"/>
      <c r="IA44" s="72"/>
      <c r="IB44" s="72"/>
      <c r="IC44" s="72"/>
    </row>
    <row r="45" spans="1:237" x14ac:dyDescent="0.25">
      <c r="A45" s="420" t="s">
        <v>251</v>
      </c>
      <c r="B45" s="420"/>
      <c r="C45" s="420"/>
      <c r="D45" s="420"/>
      <c r="E45" s="420"/>
      <c r="F45" s="162">
        <f>ROUND(F44,-3)</f>
        <v>204000</v>
      </c>
      <c r="G45" s="162">
        <v>200000</v>
      </c>
    </row>
  </sheetData>
  <mergeCells count="5">
    <mergeCell ref="A1:C1"/>
    <mergeCell ref="A2:C2"/>
    <mergeCell ref="A44:E44"/>
    <mergeCell ref="A45:E45"/>
    <mergeCell ref="A3:G3"/>
  </mergeCells>
  <pageMargins left="0.31496062992126" right="0.118110236220472" top="0.15748031496063" bottom="0.1574803149606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AB56"/>
  <sheetViews>
    <sheetView tabSelected="1" topLeftCell="A6" zoomScaleNormal="100" workbookViewId="0">
      <pane xSplit="3" ySplit="4" topLeftCell="D10" activePane="bottomRight" state="frozen"/>
      <selection activeCell="A6" sqref="A6"/>
      <selection pane="topRight" activeCell="D6" sqref="D6"/>
      <selection pane="bottomLeft" activeCell="A10" sqref="A10"/>
      <selection pane="bottomRight" activeCell="AD61" sqref="AD61"/>
    </sheetView>
  </sheetViews>
  <sheetFormatPr defaultColWidth="9.140625" defaultRowHeight="15" x14ac:dyDescent="0.25"/>
  <cols>
    <col min="1" max="1" width="3.5703125" style="430" customWidth="1"/>
    <col min="2" max="2" width="15.5703125" style="431" customWidth="1"/>
    <col min="3" max="3" width="17" style="430" customWidth="1"/>
    <col min="4" max="4" width="9.85546875" style="430" customWidth="1"/>
    <col min="5" max="5" width="11.28515625" style="430" hidden="1" customWidth="1"/>
    <col min="6" max="6" width="8.7109375" style="430" hidden="1" customWidth="1"/>
    <col min="7" max="7" width="10" style="430" hidden="1" customWidth="1"/>
    <col min="8" max="8" width="8.42578125" style="430" hidden="1" customWidth="1"/>
    <col min="9" max="9" width="9" style="430" hidden="1" customWidth="1"/>
    <col min="10" max="10" width="25.5703125" style="430" hidden="1" customWidth="1"/>
    <col min="11" max="11" width="11.85546875" style="432" hidden="1" customWidth="1"/>
    <col min="12" max="12" width="8.140625" style="430" hidden="1" customWidth="1"/>
    <col min="13" max="13" width="8.28515625" style="430" hidden="1" customWidth="1"/>
    <col min="14" max="14" width="8.5703125" style="430" hidden="1" customWidth="1"/>
    <col min="15" max="15" width="24.7109375" style="432" hidden="1" customWidth="1"/>
    <col min="16" max="16" width="9.7109375" style="430" hidden="1" customWidth="1"/>
    <col min="17" max="17" width="7.5703125" style="430" hidden="1" customWidth="1"/>
    <col min="18" max="18" width="8.28515625" style="430" hidden="1" customWidth="1"/>
    <col min="19" max="19" width="7.28515625" style="430" hidden="1" customWidth="1"/>
    <col min="20" max="20" width="7.7109375" style="430" hidden="1" customWidth="1"/>
    <col min="21" max="21" width="27.28515625" style="432" hidden="1" customWidth="1"/>
    <col min="22" max="22" width="11.28515625" style="430" hidden="1" customWidth="1"/>
    <col min="23" max="23" width="10.28515625" style="430" hidden="1" customWidth="1"/>
    <col min="24" max="25" width="11.140625" style="430" customWidth="1"/>
    <col min="26" max="16384" width="9.140625" style="430"/>
  </cols>
  <sheetData>
    <row r="1" spans="1:28" s="422" customFormat="1" ht="18.75" x14ac:dyDescent="0.3">
      <c r="A1" s="421" t="s">
        <v>234</v>
      </c>
      <c r="B1" s="421"/>
      <c r="C1" s="421"/>
      <c r="D1" s="421"/>
      <c r="E1" s="421"/>
      <c r="F1" s="421"/>
      <c r="G1" s="421"/>
      <c r="K1" s="423"/>
      <c r="O1" s="423"/>
      <c r="U1" s="423"/>
    </row>
    <row r="2" spans="1:28" s="422" customFormat="1" ht="18.75" x14ac:dyDescent="0.3">
      <c r="A2" s="424" t="s">
        <v>235</v>
      </c>
      <c r="B2" s="424"/>
      <c r="C2" s="424"/>
      <c r="D2" s="424"/>
      <c r="E2" s="424"/>
      <c r="F2" s="424"/>
      <c r="G2" s="424"/>
      <c r="H2" s="425"/>
      <c r="I2" s="425"/>
      <c r="J2" s="425"/>
      <c r="K2" s="425"/>
      <c r="O2" s="423"/>
      <c r="P2" s="426"/>
      <c r="Q2" s="426"/>
      <c r="R2" s="426"/>
      <c r="S2" s="426"/>
      <c r="U2" s="423"/>
    </row>
    <row r="3" spans="1:28" s="423" customFormat="1" ht="22.15" customHeight="1" x14ac:dyDescent="0.3">
      <c r="A3" s="427" t="s">
        <v>267</v>
      </c>
      <c r="B3" s="427"/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  <c r="T3" s="427"/>
      <c r="U3" s="427"/>
      <c r="V3" s="427"/>
      <c r="W3" s="427"/>
      <c r="X3" s="427"/>
    </row>
    <row r="4" spans="1:28" s="429" customFormat="1" ht="21.75" customHeight="1" x14ac:dyDescent="0.3">
      <c r="A4" s="428" t="s">
        <v>268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</row>
    <row r="5" spans="1:28" ht="15.75" x14ac:dyDescent="0.25">
      <c r="U5" s="433"/>
      <c r="V5" s="433"/>
      <c r="W5" s="434" t="s">
        <v>237</v>
      </c>
      <c r="X5" s="434"/>
      <c r="Y5" s="434"/>
    </row>
    <row r="6" spans="1:28" s="438" customFormat="1" ht="15.75" x14ac:dyDescent="0.25">
      <c r="A6" s="435" t="s">
        <v>86</v>
      </c>
      <c r="B6" s="435" t="s">
        <v>1</v>
      </c>
      <c r="C6" s="435" t="s">
        <v>2</v>
      </c>
      <c r="D6" s="435" t="s">
        <v>283</v>
      </c>
      <c r="E6" s="436" t="s">
        <v>240</v>
      </c>
      <c r="F6" s="436"/>
      <c r="G6" s="436"/>
      <c r="H6" s="436"/>
      <c r="I6" s="436"/>
      <c r="J6" s="436"/>
      <c r="K6" s="437" t="s">
        <v>239</v>
      </c>
      <c r="L6" s="436" t="s">
        <v>276</v>
      </c>
      <c r="M6" s="436"/>
      <c r="N6" s="436"/>
      <c r="O6" s="436"/>
      <c r="P6" s="436" t="s">
        <v>84</v>
      </c>
      <c r="Q6" s="436"/>
      <c r="R6" s="436"/>
      <c r="S6" s="436"/>
      <c r="T6" s="436"/>
      <c r="U6" s="436"/>
      <c r="V6" s="436" t="s">
        <v>271</v>
      </c>
      <c r="W6" s="436" t="s">
        <v>272</v>
      </c>
      <c r="X6" s="436" t="s">
        <v>275</v>
      </c>
      <c r="Y6" s="436" t="s">
        <v>284</v>
      </c>
      <c r="AA6" s="133"/>
      <c r="AB6" s="133"/>
    </row>
    <row r="7" spans="1:28" s="442" customFormat="1" ht="85.5" customHeight="1" x14ac:dyDescent="0.25">
      <c r="A7" s="435"/>
      <c r="B7" s="435"/>
      <c r="C7" s="435"/>
      <c r="D7" s="435"/>
      <c r="E7" s="439" t="s">
        <v>50</v>
      </c>
      <c r="F7" s="439" t="s">
        <v>241</v>
      </c>
      <c r="G7" s="439" t="s">
        <v>238</v>
      </c>
      <c r="H7" s="439" t="s">
        <v>243</v>
      </c>
      <c r="I7" s="439" t="s">
        <v>242</v>
      </c>
      <c r="J7" s="440" t="s">
        <v>178</v>
      </c>
      <c r="K7" s="441"/>
      <c r="L7" s="439" t="s">
        <v>244</v>
      </c>
      <c r="M7" s="439" t="s">
        <v>79</v>
      </c>
      <c r="N7" s="439" t="s">
        <v>82</v>
      </c>
      <c r="O7" s="440" t="s">
        <v>178</v>
      </c>
      <c r="P7" s="439" t="s">
        <v>50</v>
      </c>
      <c r="Q7" s="439" t="s">
        <v>241</v>
      </c>
      <c r="R7" s="439" t="s">
        <v>238</v>
      </c>
      <c r="S7" s="439" t="s">
        <v>243</v>
      </c>
      <c r="T7" s="439" t="s">
        <v>242</v>
      </c>
      <c r="U7" s="440" t="s">
        <v>178</v>
      </c>
      <c r="V7" s="436"/>
      <c r="W7" s="436"/>
      <c r="X7" s="436"/>
      <c r="Y7" s="436"/>
      <c r="AA7" s="132"/>
      <c r="AB7" s="132"/>
    </row>
    <row r="8" spans="1:28" s="448" customFormat="1" ht="38.25" hidden="1" x14ac:dyDescent="0.25">
      <c r="A8" s="443" t="s">
        <v>48</v>
      </c>
      <c r="B8" s="443" t="s">
        <v>58</v>
      </c>
      <c r="C8" s="444" t="s">
        <v>83</v>
      </c>
      <c r="D8" s="444" t="s">
        <v>288</v>
      </c>
      <c r="E8" s="445">
        <v>1</v>
      </c>
      <c r="F8" s="445" t="s">
        <v>278</v>
      </c>
      <c r="G8" s="445" t="s">
        <v>279</v>
      </c>
      <c r="H8" s="445" t="s">
        <v>282</v>
      </c>
      <c r="I8" s="445" t="s">
        <v>280</v>
      </c>
      <c r="J8" s="446" t="s">
        <v>281</v>
      </c>
      <c r="K8" s="444">
        <v>7</v>
      </c>
      <c r="L8" s="445">
        <v>8</v>
      </c>
      <c r="M8" s="445">
        <v>9</v>
      </c>
      <c r="N8" s="445" t="s">
        <v>265</v>
      </c>
      <c r="O8" s="446" t="s">
        <v>266</v>
      </c>
      <c r="P8" s="445">
        <v>12</v>
      </c>
      <c r="Q8" s="445" t="s">
        <v>289</v>
      </c>
      <c r="R8" s="445" t="s">
        <v>290</v>
      </c>
      <c r="S8" s="445" t="s">
        <v>291</v>
      </c>
      <c r="T8" s="445" t="s">
        <v>292</v>
      </c>
      <c r="U8" s="446" t="s">
        <v>293</v>
      </c>
      <c r="V8" s="447" t="s">
        <v>294</v>
      </c>
      <c r="W8" s="447">
        <v>19</v>
      </c>
      <c r="X8" s="447" t="s">
        <v>295</v>
      </c>
      <c r="Y8" s="447">
        <v>20</v>
      </c>
      <c r="AA8" s="363"/>
      <c r="AB8" s="363"/>
    </row>
    <row r="9" spans="1:28" s="454" customFormat="1" ht="14.25" hidden="1" x14ac:dyDescent="0.25">
      <c r="A9" s="449"/>
      <c r="B9" s="449"/>
      <c r="C9" s="449"/>
      <c r="D9" s="449"/>
      <c r="E9" s="449"/>
      <c r="F9" s="370">
        <v>7.8E-2</v>
      </c>
      <c r="G9" s="370">
        <v>5.9700000000000003E-2</v>
      </c>
      <c r="H9" s="370">
        <v>7.8100000000000003E-2</v>
      </c>
      <c r="I9" s="371">
        <v>0.1</v>
      </c>
      <c r="J9" s="371"/>
      <c r="K9" s="449"/>
      <c r="L9" s="450"/>
      <c r="M9" s="451"/>
      <c r="N9" s="452">
        <v>7.8E-2</v>
      </c>
      <c r="O9" s="452"/>
      <c r="P9" s="449"/>
      <c r="Q9" s="370">
        <v>7.8E-2</v>
      </c>
      <c r="R9" s="370">
        <v>5.9700000000000003E-2</v>
      </c>
      <c r="S9" s="370">
        <v>7.8100000000000003E-2</v>
      </c>
      <c r="T9" s="371">
        <v>0.1</v>
      </c>
      <c r="U9" s="371"/>
      <c r="V9" s="453"/>
      <c r="W9" s="453"/>
      <c r="X9" s="453"/>
      <c r="Y9" s="453"/>
      <c r="AA9" s="369"/>
      <c r="AB9" s="369"/>
    </row>
    <row r="10" spans="1:28" s="442" customFormat="1" ht="15.75" hidden="1" x14ac:dyDescent="0.25">
      <c r="A10" s="455">
        <v>1</v>
      </c>
      <c r="B10" s="456" t="s">
        <v>4</v>
      </c>
      <c r="C10" s="457" t="s">
        <v>87</v>
      </c>
      <c r="D10" s="457" t="str">
        <f>IF(M10=10000,"Tiêm bắp",IF(M10=14000,"tiêm dưới da","đường uống"))</f>
        <v>Tiêm bắp</v>
      </c>
      <c r="E10" s="365"/>
      <c r="F10" s="365">
        <v>1700.6297368985397</v>
      </c>
      <c r="G10" s="365"/>
      <c r="H10" s="365">
        <v>1945.2162779537236</v>
      </c>
      <c r="I10" s="365">
        <v>2685.1954792085908</v>
      </c>
      <c r="J10" s="366">
        <f>+I10+H10+G10+F10+E10</f>
        <v>6331.0414940608543</v>
      </c>
      <c r="K10" s="365">
        <v>270000</v>
      </c>
      <c r="L10" s="365">
        <f>+'1'!$F$15</f>
        <v>1368.2122222222222</v>
      </c>
      <c r="M10" s="365">
        <f>+'1'!$F$27</f>
        <v>10000</v>
      </c>
      <c r="N10" s="365">
        <f>+(L10+M10)*$N$9</f>
        <v>886.72055333333333</v>
      </c>
      <c r="O10" s="366">
        <f t="shared" ref="O10:O17" si="0">+N10+M10+L10</f>
        <v>12254.932775555555</v>
      </c>
      <c r="P10" s="365">
        <f>53021.4483659762-'1'!F32</f>
        <v>42417.158692780955</v>
      </c>
      <c r="Q10" s="365">
        <v>4135.6729725461428</v>
      </c>
      <c r="R10" s="365">
        <v>3412.2801439097834</v>
      </c>
      <c r="S10" s="365">
        <v>4730.4702557779483</v>
      </c>
      <c r="T10" s="365">
        <v>6529.9871738210059</v>
      </c>
      <c r="U10" s="366">
        <f>+T10+S10+R10+Q10+P10</f>
        <v>61225.569238835837</v>
      </c>
      <c r="V10" s="365">
        <f t="shared" ref="V10:V56" si="1">+J10+O10+U10</f>
        <v>79811.543508452247</v>
      </c>
      <c r="W10" s="365">
        <f>+ROUND(V10,-3)</f>
        <v>80000</v>
      </c>
      <c r="X10" s="365">
        <f t="shared" ref="X10:X55" si="2">W10+K10</f>
        <v>350000</v>
      </c>
      <c r="Y10" s="365">
        <f>+K10+200000</f>
        <v>470000</v>
      </c>
      <c r="AA10" s="132"/>
      <c r="AB10" s="132"/>
    </row>
    <row r="11" spans="1:28" s="442" customFormat="1" ht="15.75" hidden="1" x14ac:dyDescent="0.25">
      <c r="A11" s="458"/>
      <c r="B11" s="459"/>
      <c r="C11" s="460" t="s">
        <v>88</v>
      </c>
      <c r="D11" s="460" t="str">
        <f t="shared" ref="D11:D55" si="3">IF(M11=10000,"Tiêm bắp",IF(M11=14000,"tiêm dưới da","đường uống"))</f>
        <v>Tiêm bắp</v>
      </c>
      <c r="E11" s="364"/>
      <c r="F11" s="364">
        <f>+'1'!F10</f>
        <v>1700.6297368985397</v>
      </c>
      <c r="G11" s="364"/>
      <c r="H11" s="364">
        <f>+'1'!F12</f>
        <v>1945.2162779537236</v>
      </c>
      <c r="I11" s="364">
        <f>+'1'!F13</f>
        <v>2685.1954792085908</v>
      </c>
      <c r="J11" s="367">
        <f t="shared" ref="J11:J55" si="4">+I11+H11+G11+F11+E11</f>
        <v>6331.0414940608543</v>
      </c>
      <c r="K11" s="364">
        <v>264000</v>
      </c>
      <c r="L11" s="364">
        <f>+'1'!$F$15</f>
        <v>1368.2122222222222</v>
      </c>
      <c r="M11" s="364">
        <f>+'1'!$F$27</f>
        <v>10000</v>
      </c>
      <c r="N11" s="364">
        <f t="shared" ref="N11:N17" si="5">+(L11+M11)*$N$9</f>
        <v>886.72055333333333</v>
      </c>
      <c r="O11" s="367">
        <f t="shared" si="0"/>
        <v>12254.932775555555</v>
      </c>
      <c r="P11" s="364">
        <f>+'1'!F30-'1'!F32</f>
        <v>42417.158692780955</v>
      </c>
      <c r="Q11" s="364">
        <v>4135.6729725461428</v>
      </c>
      <c r="R11" s="364">
        <v>3412.2801439097834</v>
      </c>
      <c r="S11" s="364">
        <v>4730.4702557779483</v>
      </c>
      <c r="T11" s="364">
        <v>6529.9871738210059</v>
      </c>
      <c r="U11" s="367">
        <f t="shared" ref="U11:U55" si="6">+T11+S11+R11+Q11+P11</f>
        <v>61225.569238835837</v>
      </c>
      <c r="V11" s="364">
        <f t="shared" si="1"/>
        <v>79811.543508452247</v>
      </c>
      <c r="W11" s="364">
        <f t="shared" ref="W11:W55" si="7">+ROUND(V11,-3)</f>
        <v>80000</v>
      </c>
      <c r="X11" s="364">
        <f t="shared" si="2"/>
        <v>344000</v>
      </c>
      <c r="Y11" s="364">
        <f t="shared" ref="Y11:Y55" si="8">+K11+200000</f>
        <v>464000</v>
      </c>
      <c r="AA11" s="132"/>
      <c r="AB11" s="132"/>
    </row>
    <row r="12" spans="1:28" s="442" customFormat="1" ht="31.5" hidden="1" x14ac:dyDescent="0.25">
      <c r="A12" s="458"/>
      <c r="B12" s="459"/>
      <c r="C12" s="460" t="s">
        <v>89</v>
      </c>
      <c r="D12" s="460" t="str">
        <f t="shared" si="3"/>
        <v>Tiêm bắp</v>
      </c>
      <c r="E12" s="364"/>
      <c r="F12" s="364">
        <f>+'1'!F10</f>
        <v>1700.6297368985397</v>
      </c>
      <c r="G12" s="364"/>
      <c r="H12" s="364">
        <f>+'1'!F12</f>
        <v>1945.2162779537236</v>
      </c>
      <c r="I12" s="364">
        <f>+'1'!F13</f>
        <v>2685.1954792085908</v>
      </c>
      <c r="J12" s="367">
        <f t="shared" si="4"/>
        <v>6331.0414940608543</v>
      </c>
      <c r="K12" s="364">
        <v>259140</v>
      </c>
      <c r="L12" s="364">
        <f>+'1'!$F$15</f>
        <v>1368.2122222222222</v>
      </c>
      <c r="M12" s="364">
        <f>+'1'!$F$27</f>
        <v>10000</v>
      </c>
      <c r="N12" s="364">
        <f t="shared" si="5"/>
        <v>886.72055333333333</v>
      </c>
      <c r="O12" s="367">
        <f t="shared" si="0"/>
        <v>12254.932775555555</v>
      </c>
      <c r="P12" s="364">
        <f>+'1'!F30-'1'!F32</f>
        <v>42417.158692780955</v>
      </c>
      <c r="Q12" s="364">
        <v>4135.6729725461428</v>
      </c>
      <c r="R12" s="364">
        <v>3412.2801439097834</v>
      </c>
      <c r="S12" s="364">
        <v>4730.4702557779483</v>
      </c>
      <c r="T12" s="364">
        <v>6529.9871738210059</v>
      </c>
      <c r="U12" s="367">
        <f t="shared" si="6"/>
        <v>61225.569238835837</v>
      </c>
      <c r="V12" s="364">
        <f t="shared" si="1"/>
        <v>79811.543508452247</v>
      </c>
      <c r="W12" s="364">
        <f t="shared" si="7"/>
        <v>80000</v>
      </c>
      <c r="X12" s="364">
        <f t="shared" si="2"/>
        <v>339140</v>
      </c>
      <c r="Y12" s="364">
        <f t="shared" si="8"/>
        <v>459140</v>
      </c>
      <c r="AA12" s="132"/>
      <c r="AB12" s="132"/>
    </row>
    <row r="13" spans="1:28" s="442" customFormat="1" ht="15.75" hidden="1" x14ac:dyDescent="0.25">
      <c r="A13" s="461">
        <v>2</v>
      </c>
      <c r="B13" s="462" t="s">
        <v>5</v>
      </c>
      <c r="C13" s="460" t="s">
        <v>91</v>
      </c>
      <c r="D13" s="460" t="str">
        <f t="shared" si="3"/>
        <v>Tiêm bắp</v>
      </c>
      <c r="E13" s="364">
        <f>+'2'!$F$7</f>
        <v>43605.890689706146</v>
      </c>
      <c r="F13" s="364">
        <f t="shared" ref="F13:F55" si="9">+E13*$F$9</f>
        <v>3401.2594737970794</v>
      </c>
      <c r="G13" s="364">
        <f t="shared" ref="G13:G16" si="10">(E13+F13)*$G$9</f>
        <v>2806.3268647611426</v>
      </c>
      <c r="H13" s="364">
        <f t="shared" ref="H13:H16" si="11">+(E13+F13+G13)*$H$9</f>
        <v>3890.4325559074473</v>
      </c>
      <c r="I13" s="364">
        <f t="shared" ref="I13:I16" si="12">+(E13+F13+G13+H13)*$I$9</f>
        <v>5370.3909584171815</v>
      </c>
      <c r="J13" s="367">
        <f t="shared" si="4"/>
        <v>59074.300542589001</v>
      </c>
      <c r="K13" s="364">
        <v>829900</v>
      </c>
      <c r="L13" s="364">
        <f>+'2'!$F$15</f>
        <v>2609.8788888888885</v>
      </c>
      <c r="M13" s="364">
        <f>+'2'!$F$28</f>
        <v>10000</v>
      </c>
      <c r="N13" s="364">
        <f t="shared" si="5"/>
        <v>983.57055333333335</v>
      </c>
      <c r="O13" s="367">
        <f t="shared" si="0"/>
        <v>13593.449442222221</v>
      </c>
      <c r="P13" s="364">
        <f>+'2'!F31</f>
        <v>53021.44836597619</v>
      </c>
      <c r="Q13" s="364">
        <f t="shared" ref="Q13:Q56" si="13">+P13*$Q$9</f>
        <v>4135.6729725461428</v>
      </c>
      <c r="R13" s="364">
        <f t="shared" ref="R13:R56" si="14">+(P13+Q13)*$R$9</f>
        <v>3412.2801439097834</v>
      </c>
      <c r="S13" s="364">
        <f t="shared" ref="S13:S56" si="15">+(P13+Q13+R13)*$S$9</f>
        <v>4730.4702557779483</v>
      </c>
      <c r="T13" s="364">
        <f t="shared" ref="T13:T56" si="16">+(P13+Q13+R13+S13)*$T$9</f>
        <v>6529.9871738210059</v>
      </c>
      <c r="U13" s="367">
        <f t="shared" si="6"/>
        <v>71829.858912031079</v>
      </c>
      <c r="V13" s="364">
        <f t="shared" si="1"/>
        <v>144497.60889684228</v>
      </c>
      <c r="W13" s="364">
        <f t="shared" si="7"/>
        <v>144000</v>
      </c>
      <c r="X13" s="364">
        <f t="shared" si="2"/>
        <v>973900</v>
      </c>
      <c r="Y13" s="364">
        <f t="shared" si="8"/>
        <v>1029900</v>
      </c>
      <c r="AA13" s="132"/>
      <c r="AB13" s="132"/>
    </row>
    <row r="14" spans="1:28" s="442" customFormat="1" ht="15.75" hidden="1" x14ac:dyDescent="0.25">
      <c r="A14" s="461"/>
      <c r="B14" s="462"/>
      <c r="C14" s="460" t="s">
        <v>6</v>
      </c>
      <c r="D14" s="460" t="str">
        <f t="shared" si="3"/>
        <v>Tiêm bắp</v>
      </c>
      <c r="E14" s="364">
        <f>+'2'!$F$7</f>
        <v>43605.890689706146</v>
      </c>
      <c r="F14" s="364">
        <f t="shared" si="9"/>
        <v>3401.2594737970794</v>
      </c>
      <c r="G14" s="364">
        <f t="shared" si="10"/>
        <v>2806.3268647611426</v>
      </c>
      <c r="H14" s="364">
        <f t="shared" si="11"/>
        <v>3890.4325559074473</v>
      </c>
      <c r="I14" s="364">
        <f t="shared" si="12"/>
        <v>5370.3909584171815</v>
      </c>
      <c r="J14" s="367">
        <f t="shared" si="4"/>
        <v>59074.300542589001</v>
      </c>
      <c r="K14" s="364">
        <v>1077300</v>
      </c>
      <c r="L14" s="364">
        <f>+'2'!$F$15</f>
        <v>2609.8788888888885</v>
      </c>
      <c r="M14" s="364">
        <f>+'2'!$F$28</f>
        <v>10000</v>
      </c>
      <c r="N14" s="364">
        <f t="shared" si="5"/>
        <v>983.57055333333335</v>
      </c>
      <c r="O14" s="367">
        <f t="shared" si="0"/>
        <v>13593.449442222221</v>
      </c>
      <c r="P14" s="364">
        <f>+'2'!F31</f>
        <v>53021.44836597619</v>
      </c>
      <c r="Q14" s="364">
        <f t="shared" si="13"/>
        <v>4135.6729725461428</v>
      </c>
      <c r="R14" s="364">
        <f t="shared" si="14"/>
        <v>3412.2801439097834</v>
      </c>
      <c r="S14" s="364">
        <f t="shared" si="15"/>
        <v>4730.4702557779483</v>
      </c>
      <c r="T14" s="364">
        <f t="shared" si="16"/>
        <v>6529.9871738210059</v>
      </c>
      <c r="U14" s="367">
        <f t="shared" si="6"/>
        <v>71829.858912031079</v>
      </c>
      <c r="V14" s="364">
        <f t="shared" si="1"/>
        <v>144497.60889684228</v>
      </c>
      <c r="W14" s="364">
        <f t="shared" si="7"/>
        <v>144000</v>
      </c>
      <c r="X14" s="364">
        <f t="shared" si="2"/>
        <v>1221300</v>
      </c>
      <c r="Y14" s="364">
        <f t="shared" si="8"/>
        <v>1277300</v>
      </c>
      <c r="AA14" s="132"/>
      <c r="AB14" s="132"/>
    </row>
    <row r="15" spans="1:28" s="442" customFormat="1" ht="15.75" hidden="1" x14ac:dyDescent="0.25">
      <c r="A15" s="461"/>
      <c r="B15" s="462"/>
      <c r="C15" s="460" t="s">
        <v>7</v>
      </c>
      <c r="D15" s="460" t="str">
        <f t="shared" si="3"/>
        <v>Tiêm bắp</v>
      </c>
      <c r="E15" s="364">
        <f>+'2'!$F$7</f>
        <v>43605.890689706146</v>
      </c>
      <c r="F15" s="364">
        <f t="shared" si="9"/>
        <v>3401.2594737970794</v>
      </c>
      <c r="G15" s="364">
        <f t="shared" si="10"/>
        <v>2806.3268647611426</v>
      </c>
      <c r="H15" s="364">
        <f t="shared" si="11"/>
        <v>3890.4325559074473</v>
      </c>
      <c r="I15" s="364">
        <f t="shared" si="12"/>
        <v>5370.3909584171815</v>
      </c>
      <c r="J15" s="367">
        <f t="shared" si="4"/>
        <v>59074.300542589001</v>
      </c>
      <c r="K15" s="364">
        <v>1400490</v>
      </c>
      <c r="L15" s="364">
        <f>+'2'!$F$15</f>
        <v>2609.8788888888885</v>
      </c>
      <c r="M15" s="364">
        <f>+'2'!$F$28</f>
        <v>10000</v>
      </c>
      <c r="N15" s="364">
        <f t="shared" si="5"/>
        <v>983.57055333333335</v>
      </c>
      <c r="O15" s="367">
        <f t="shared" si="0"/>
        <v>13593.449442222221</v>
      </c>
      <c r="P15" s="364">
        <f>+'2'!F31</f>
        <v>53021.44836597619</v>
      </c>
      <c r="Q15" s="364">
        <f t="shared" si="13"/>
        <v>4135.6729725461428</v>
      </c>
      <c r="R15" s="364">
        <f t="shared" si="14"/>
        <v>3412.2801439097834</v>
      </c>
      <c r="S15" s="364">
        <f t="shared" si="15"/>
        <v>4730.4702557779483</v>
      </c>
      <c r="T15" s="364">
        <f t="shared" si="16"/>
        <v>6529.9871738210059</v>
      </c>
      <c r="U15" s="367">
        <f t="shared" si="6"/>
        <v>71829.858912031079</v>
      </c>
      <c r="V15" s="364">
        <f t="shared" si="1"/>
        <v>144497.60889684228</v>
      </c>
      <c r="W15" s="364">
        <f t="shared" si="7"/>
        <v>144000</v>
      </c>
      <c r="X15" s="364">
        <f t="shared" si="2"/>
        <v>1544490</v>
      </c>
      <c r="Y15" s="364">
        <f t="shared" si="8"/>
        <v>1600490</v>
      </c>
      <c r="AA15" s="132"/>
      <c r="AB15" s="132"/>
    </row>
    <row r="16" spans="1:28" s="442" customFormat="1" ht="47.25" hidden="1" x14ac:dyDescent="0.25">
      <c r="A16" s="461"/>
      <c r="B16" s="462"/>
      <c r="C16" s="460" t="s">
        <v>90</v>
      </c>
      <c r="D16" s="460" t="str">
        <f t="shared" si="3"/>
        <v>Tiêm bắp</v>
      </c>
      <c r="E16" s="364">
        <f>+'2'!$F$7</f>
        <v>43605.890689706146</v>
      </c>
      <c r="F16" s="364">
        <f t="shared" si="9"/>
        <v>3401.2594737970794</v>
      </c>
      <c r="G16" s="364">
        <f t="shared" si="10"/>
        <v>2806.3268647611426</v>
      </c>
      <c r="H16" s="364">
        <f t="shared" si="11"/>
        <v>3890.4325559074473</v>
      </c>
      <c r="I16" s="364">
        <f t="shared" si="12"/>
        <v>5370.3909584171815</v>
      </c>
      <c r="J16" s="367">
        <f t="shared" si="4"/>
        <v>59074.300542589001</v>
      </c>
      <c r="K16" s="364">
        <v>820768</v>
      </c>
      <c r="L16" s="364">
        <f>+'2'!$F$15</f>
        <v>2609.8788888888885</v>
      </c>
      <c r="M16" s="364">
        <f>+'2'!$F$28</f>
        <v>10000</v>
      </c>
      <c r="N16" s="364">
        <f t="shared" si="5"/>
        <v>983.57055333333335</v>
      </c>
      <c r="O16" s="367">
        <f t="shared" si="0"/>
        <v>13593.449442222221</v>
      </c>
      <c r="P16" s="364">
        <f>+'2'!F31</f>
        <v>53021.44836597619</v>
      </c>
      <c r="Q16" s="364">
        <f t="shared" si="13"/>
        <v>4135.6729725461428</v>
      </c>
      <c r="R16" s="364">
        <f t="shared" si="14"/>
        <v>3412.2801439097834</v>
      </c>
      <c r="S16" s="364">
        <f t="shared" si="15"/>
        <v>4730.4702557779483</v>
      </c>
      <c r="T16" s="364">
        <f t="shared" si="16"/>
        <v>6529.9871738210059</v>
      </c>
      <c r="U16" s="367">
        <f t="shared" si="6"/>
        <v>71829.858912031079</v>
      </c>
      <c r="V16" s="364">
        <f t="shared" si="1"/>
        <v>144497.60889684228</v>
      </c>
      <c r="W16" s="364">
        <f t="shared" si="7"/>
        <v>144000</v>
      </c>
      <c r="X16" s="364">
        <f t="shared" si="2"/>
        <v>964768</v>
      </c>
      <c r="Y16" s="364">
        <f t="shared" si="8"/>
        <v>1020768</v>
      </c>
      <c r="AA16" s="132"/>
      <c r="AB16" s="132"/>
    </row>
    <row r="17" spans="1:28" s="442" customFormat="1" ht="15.75" hidden="1" x14ac:dyDescent="0.25">
      <c r="A17" s="461">
        <v>3</v>
      </c>
      <c r="B17" s="462" t="s">
        <v>8</v>
      </c>
      <c r="C17" s="460" t="s">
        <v>9</v>
      </c>
      <c r="D17" s="460" t="str">
        <f t="shared" si="3"/>
        <v>Tiêm bắp</v>
      </c>
      <c r="E17" s="364">
        <f>+'3'!F7/2</f>
        <v>32704.418017279611</v>
      </c>
      <c r="F17" s="364">
        <f>+'3'!$F$10</f>
        <v>5101.8892106956191</v>
      </c>
      <c r="G17" s="364">
        <f>+'3'!$F$11</f>
        <v>4209.4902971417141</v>
      </c>
      <c r="H17" s="364">
        <f>+'3'!$F$12</f>
        <v>5835.6488338611716</v>
      </c>
      <c r="I17" s="364">
        <f>+'3'!$F$13</f>
        <v>8055.5864376257732</v>
      </c>
      <c r="J17" s="367">
        <f t="shared" si="4"/>
        <v>55907.032796603889</v>
      </c>
      <c r="K17" s="364">
        <v>284390</v>
      </c>
      <c r="L17" s="364">
        <f>+'3'!F21</f>
        <v>2609.8788888888885</v>
      </c>
      <c r="M17" s="364">
        <f>+'3'!$F$28</f>
        <v>10000</v>
      </c>
      <c r="N17" s="364">
        <f t="shared" si="5"/>
        <v>983.57055333333335</v>
      </c>
      <c r="O17" s="367">
        <f t="shared" si="0"/>
        <v>13593.449442222221</v>
      </c>
      <c r="P17" s="364">
        <f>+'3'!F31</f>
        <v>53021.44836597619</v>
      </c>
      <c r="Q17" s="364">
        <f t="shared" si="13"/>
        <v>4135.6729725461428</v>
      </c>
      <c r="R17" s="364">
        <f t="shared" si="14"/>
        <v>3412.2801439097834</v>
      </c>
      <c r="S17" s="364">
        <f t="shared" si="15"/>
        <v>4730.4702557779483</v>
      </c>
      <c r="T17" s="364">
        <f t="shared" si="16"/>
        <v>6529.9871738210059</v>
      </c>
      <c r="U17" s="367">
        <f t="shared" si="6"/>
        <v>71829.858912031079</v>
      </c>
      <c r="V17" s="364">
        <f t="shared" si="1"/>
        <v>141330.34115085719</v>
      </c>
      <c r="W17" s="364">
        <f t="shared" si="7"/>
        <v>141000</v>
      </c>
      <c r="X17" s="364">
        <f t="shared" si="2"/>
        <v>425390</v>
      </c>
      <c r="Y17" s="364">
        <f t="shared" si="8"/>
        <v>484390</v>
      </c>
      <c r="AA17" s="132"/>
      <c r="AB17" s="132"/>
    </row>
    <row r="18" spans="1:28" s="442" customFormat="1" ht="15.75" hidden="1" x14ac:dyDescent="0.25">
      <c r="A18" s="461"/>
      <c r="B18" s="462"/>
      <c r="C18" s="460" t="s">
        <v>10</v>
      </c>
      <c r="D18" s="460" t="str">
        <f t="shared" si="3"/>
        <v>Tiêm bắp</v>
      </c>
      <c r="E18" s="364">
        <f>+'3'!F7/2</f>
        <v>32704.418017279611</v>
      </c>
      <c r="F18" s="364">
        <f>+'3'!$F$10</f>
        <v>5101.8892106956191</v>
      </c>
      <c r="G18" s="364">
        <f>+'3'!$F$11</f>
        <v>4209.4902971417141</v>
      </c>
      <c r="H18" s="364">
        <f>+'3'!$F$12</f>
        <v>5835.6488338611716</v>
      </c>
      <c r="I18" s="364">
        <f>+'3'!$F$13</f>
        <v>8055.5864376257732</v>
      </c>
      <c r="J18" s="367">
        <f t="shared" si="4"/>
        <v>55907.032796603889</v>
      </c>
      <c r="K18" s="364">
        <v>164800</v>
      </c>
      <c r="L18" s="364">
        <f>+'3'!F21</f>
        <v>2609.8788888888885</v>
      </c>
      <c r="M18" s="364">
        <f>+'3'!$F$28</f>
        <v>10000</v>
      </c>
      <c r="N18" s="364">
        <f t="shared" ref="N18" si="17">+(L18+M18)*$N$9</f>
        <v>983.57055333333335</v>
      </c>
      <c r="O18" s="367">
        <f>+N18+M18+L18</f>
        <v>13593.449442222221</v>
      </c>
      <c r="P18" s="364">
        <f>+'3'!F31</f>
        <v>53021.44836597619</v>
      </c>
      <c r="Q18" s="364">
        <f t="shared" si="13"/>
        <v>4135.6729725461428</v>
      </c>
      <c r="R18" s="364">
        <f t="shared" si="14"/>
        <v>3412.2801439097834</v>
      </c>
      <c r="S18" s="364">
        <f t="shared" si="15"/>
        <v>4730.4702557779483</v>
      </c>
      <c r="T18" s="364">
        <f t="shared" si="16"/>
        <v>6529.9871738210059</v>
      </c>
      <c r="U18" s="367">
        <f t="shared" si="6"/>
        <v>71829.858912031079</v>
      </c>
      <c r="V18" s="364">
        <f t="shared" si="1"/>
        <v>141330.34115085719</v>
      </c>
      <c r="W18" s="364">
        <f t="shared" si="7"/>
        <v>141000</v>
      </c>
      <c r="X18" s="364">
        <f t="shared" si="2"/>
        <v>305800</v>
      </c>
      <c r="Y18" s="364">
        <f t="shared" si="8"/>
        <v>364800</v>
      </c>
      <c r="AA18" s="132"/>
      <c r="AB18" s="132"/>
    </row>
    <row r="19" spans="1:28" s="442" customFormat="1" ht="15.75" hidden="1" x14ac:dyDescent="0.25">
      <c r="A19" s="461"/>
      <c r="B19" s="462"/>
      <c r="C19" s="460" t="s">
        <v>232</v>
      </c>
      <c r="D19" s="460" t="str">
        <f t="shared" si="3"/>
        <v>Tiêm bắp</v>
      </c>
      <c r="E19" s="364">
        <f>+'3'!F7</f>
        <v>65408.836034559223</v>
      </c>
      <c r="F19" s="364">
        <f>+'3'!$F$10</f>
        <v>5101.8892106956191</v>
      </c>
      <c r="G19" s="364">
        <f>+'3'!$F$11</f>
        <v>4209.4902971417141</v>
      </c>
      <c r="H19" s="364">
        <f>+'3'!$F$12</f>
        <v>5835.6488338611716</v>
      </c>
      <c r="I19" s="364">
        <f>+'3'!$F$13</f>
        <v>8055.5864376257732</v>
      </c>
      <c r="J19" s="367">
        <f t="shared" si="4"/>
        <v>88611.450813883508</v>
      </c>
      <c r="K19" s="364">
        <v>163800</v>
      </c>
      <c r="L19" s="364">
        <f>+'3'!F21</f>
        <v>2609.8788888888885</v>
      </c>
      <c r="M19" s="364">
        <f>+'3'!$F$28</f>
        <v>10000</v>
      </c>
      <c r="N19" s="364">
        <f t="shared" ref="N19:N27" si="18">+(L19+M19)*$N$9</f>
        <v>983.57055333333335</v>
      </c>
      <c r="O19" s="367">
        <f t="shared" ref="O19:O27" si="19">+N19+M19+L19</f>
        <v>13593.449442222221</v>
      </c>
      <c r="P19" s="364">
        <f>+'3'!F31</f>
        <v>53021.44836597619</v>
      </c>
      <c r="Q19" s="364">
        <f t="shared" si="13"/>
        <v>4135.6729725461428</v>
      </c>
      <c r="R19" s="364">
        <f t="shared" si="14"/>
        <v>3412.2801439097834</v>
      </c>
      <c r="S19" s="364">
        <f t="shared" si="15"/>
        <v>4730.4702557779483</v>
      </c>
      <c r="T19" s="364">
        <f t="shared" si="16"/>
        <v>6529.9871738210059</v>
      </c>
      <c r="U19" s="367">
        <f t="shared" si="6"/>
        <v>71829.858912031079</v>
      </c>
      <c r="V19" s="364">
        <f t="shared" si="1"/>
        <v>174034.75916813681</v>
      </c>
      <c r="W19" s="364">
        <f t="shared" si="7"/>
        <v>174000</v>
      </c>
      <c r="X19" s="364">
        <f t="shared" si="2"/>
        <v>337800</v>
      </c>
      <c r="Y19" s="364">
        <f t="shared" si="8"/>
        <v>363800</v>
      </c>
      <c r="AA19" s="132"/>
      <c r="AB19" s="132"/>
    </row>
    <row r="20" spans="1:28" s="442" customFormat="1" ht="15.75" hidden="1" x14ac:dyDescent="0.25">
      <c r="A20" s="458"/>
      <c r="B20" s="459"/>
      <c r="C20" s="460" t="s">
        <v>11</v>
      </c>
      <c r="D20" s="460" t="str">
        <f t="shared" si="3"/>
        <v>Tiêm bắp</v>
      </c>
      <c r="E20" s="364">
        <f>+'3'!F7/2</f>
        <v>32704.418017279611</v>
      </c>
      <c r="F20" s="364">
        <f>+'3'!$F$10</f>
        <v>5101.8892106956191</v>
      </c>
      <c r="G20" s="364">
        <f>+'3'!$F$11</f>
        <v>4209.4902971417141</v>
      </c>
      <c r="H20" s="364">
        <f>+'3'!$F$12</f>
        <v>5835.6488338611716</v>
      </c>
      <c r="I20" s="364">
        <f>+'3'!$F$13</f>
        <v>8055.5864376257732</v>
      </c>
      <c r="J20" s="367">
        <f t="shared" si="4"/>
        <v>55907.032796603889</v>
      </c>
      <c r="K20" s="364">
        <v>169890</v>
      </c>
      <c r="L20" s="364">
        <f>+'3'!F21</f>
        <v>2609.8788888888885</v>
      </c>
      <c r="M20" s="364">
        <f>+'3'!$F$28</f>
        <v>10000</v>
      </c>
      <c r="N20" s="364">
        <f t="shared" si="18"/>
        <v>983.57055333333335</v>
      </c>
      <c r="O20" s="367">
        <f t="shared" si="19"/>
        <v>13593.449442222221</v>
      </c>
      <c r="P20" s="364">
        <f>+'3'!F31</f>
        <v>53021.44836597619</v>
      </c>
      <c r="Q20" s="364">
        <f t="shared" si="13"/>
        <v>4135.6729725461428</v>
      </c>
      <c r="R20" s="364">
        <f t="shared" si="14"/>
        <v>3412.2801439097834</v>
      </c>
      <c r="S20" s="364">
        <f t="shared" si="15"/>
        <v>4730.4702557779483</v>
      </c>
      <c r="T20" s="364">
        <f t="shared" si="16"/>
        <v>6529.9871738210059</v>
      </c>
      <c r="U20" s="367">
        <f t="shared" si="6"/>
        <v>71829.858912031079</v>
      </c>
      <c r="V20" s="364">
        <f t="shared" si="1"/>
        <v>141330.34115085719</v>
      </c>
      <c r="W20" s="364">
        <f t="shared" si="7"/>
        <v>141000</v>
      </c>
      <c r="X20" s="364">
        <f t="shared" si="2"/>
        <v>310890</v>
      </c>
      <c r="Y20" s="364">
        <f t="shared" si="8"/>
        <v>369890</v>
      </c>
      <c r="AA20" s="132"/>
      <c r="AB20" s="132"/>
    </row>
    <row r="21" spans="1:28" s="442" customFormat="1" ht="15.75" hidden="1" x14ac:dyDescent="0.25">
      <c r="A21" s="463">
        <v>4</v>
      </c>
      <c r="B21" s="464" t="s">
        <v>116</v>
      </c>
      <c r="C21" s="460" t="s">
        <v>273</v>
      </c>
      <c r="D21" s="460" t="str">
        <f t="shared" si="3"/>
        <v>Tiêm bắp</v>
      </c>
      <c r="E21" s="364">
        <f>+'4'!F7</f>
        <v>87211.781379412292</v>
      </c>
      <c r="F21" s="364">
        <f t="shared" si="9"/>
        <v>6802.5189475941588</v>
      </c>
      <c r="G21" s="364">
        <f t="shared" ref="G21:G55" si="20">(E21+F21)*$G$9</f>
        <v>5612.6537295222852</v>
      </c>
      <c r="H21" s="364">
        <f t="shared" ref="H21:H55" si="21">+(E21+F21+G21)*$H$9</f>
        <v>7780.8651118148946</v>
      </c>
      <c r="I21" s="364">
        <f t="shared" ref="I21:I55" si="22">+(E21+F21+G21+H21)*$I$9</f>
        <v>10740.781916834363</v>
      </c>
      <c r="J21" s="367">
        <f t="shared" si="4"/>
        <v>118148.601085178</v>
      </c>
      <c r="K21" s="364">
        <v>387555</v>
      </c>
      <c r="L21" s="364">
        <f>+'4'!F15</f>
        <v>15524.545555555556</v>
      </c>
      <c r="M21" s="364">
        <f>+'4'!F30</f>
        <v>10000</v>
      </c>
      <c r="N21" s="364">
        <f t="shared" si="18"/>
        <v>1990.9145533333333</v>
      </c>
      <c r="O21" s="367">
        <f t="shared" si="19"/>
        <v>27515.460108888888</v>
      </c>
      <c r="P21" s="364">
        <f>+'4'!F33</f>
        <v>53021.44836597619</v>
      </c>
      <c r="Q21" s="364">
        <f t="shared" si="13"/>
        <v>4135.6729725461428</v>
      </c>
      <c r="R21" s="364">
        <f t="shared" si="14"/>
        <v>3412.2801439097834</v>
      </c>
      <c r="S21" s="364">
        <f t="shared" si="15"/>
        <v>4730.4702557779483</v>
      </c>
      <c r="T21" s="364">
        <f t="shared" si="16"/>
        <v>6529.9871738210059</v>
      </c>
      <c r="U21" s="367">
        <f t="shared" si="6"/>
        <v>71829.858912031079</v>
      </c>
      <c r="V21" s="364">
        <f t="shared" si="1"/>
        <v>217493.92010609797</v>
      </c>
      <c r="W21" s="364">
        <f t="shared" si="7"/>
        <v>217000</v>
      </c>
      <c r="X21" s="364">
        <f t="shared" si="2"/>
        <v>604555</v>
      </c>
      <c r="Y21" s="364">
        <f t="shared" si="8"/>
        <v>587555</v>
      </c>
      <c r="AA21" s="132"/>
      <c r="AB21" s="132"/>
    </row>
    <row r="22" spans="1:28" s="442" customFormat="1" ht="31.5" hidden="1" x14ac:dyDescent="0.25">
      <c r="A22" s="461">
        <v>5</v>
      </c>
      <c r="B22" s="462" t="s">
        <v>12</v>
      </c>
      <c r="C22" s="460" t="s">
        <v>121</v>
      </c>
      <c r="D22" s="460" t="str">
        <f t="shared" si="3"/>
        <v>Tiêm bắp</v>
      </c>
      <c r="E22" s="364">
        <f>+'5'!F7-'5'!F8</f>
        <v>13081.767206911842</v>
      </c>
      <c r="F22" s="364">
        <f>+'5'!$F$10</f>
        <v>5101.8892106956191</v>
      </c>
      <c r="G22" s="364">
        <f>+'5'!$F$11</f>
        <v>4209.4902971417141</v>
      </c>
      <c r="H22" s="364">
        <f>+'5'!$F$12</f>
        <v>5835.6488338611716</v>
      </c>
      <c r="I22" s="364">
        <f>+'5'!$F$13</f>
        <v>8055.5864376257732</v>
      </c>
      <c r="J22" s="367">
        <f t="shared" si="4"/>
        <v>36284.38198623612</v>
      </c>
      <c r="K22" s="364">
        <v>34852</v>
      </c>
      <c r="L22" s="364">
        <f>+'5'!F15</f>
        <v>3445.8788888888885</v>
      </c>
      <c r="M22" s="364">
        <f>+'5'!F28</f>
        <v>10000</v>
      </c>
      <c r="N22" s="364">
        <f t="shared" si="18"/>
        <v>1048.7785533333333</v>
      </c>
      <c r="O22" s="367">
        <f t="shared" si="19"/>
        <v>14494.657442222222</v>
      </c>
      <c r="P22" s="364">
        <f>+'5'!F31</f>
        <v>53021.44836597619</v>
      </c>
      <c r="Q22" s="364">
        <f t="shared" si="13"/>
        <v>4135.6729725461428</v>
      </c>
      <c r="R22" s="364">
        <f t="shared" si="14"/>
        <v>3412.2801439097834</v>
      </c>
      <c r="S22" s="364">
        <f t="shared" si="15"/>
        <v>4730.4702557779483</v>
      </c>
      <c r="T22" s="364">
        <f t="shared" si="16"/>
        <v>6529.9871738210059</v>
      </c>
      <c r="U22" s="367">
        <f t="shared" si="6"/>
        <v>71829.858912031079</v>
      </c>
      <c r="V22" s="364">
        <f t="shared" si="1"/>
        <v>122608.89834048942</v>
      </c>
      <c r="W22" s="364">
        <f t="shared" si="7"/>
        <v>123000</v>
      </c>
      <c r="X22" s="364">
        <f t="shared" si="2"/>
        <v>157852</v>
      </c>
      <c r="Y22" s="364">
        <f t="shared" si="8"/>
        <v>234852</v>
      </c>
      <c r="AA22" s="132"/>
      <c r="AB22" s="132"/>
    </row>
    <row r="23" spans="1:28" s="442" customFormat="1" ht="31.5" hidden="1" x14ac:dyDescent="0.25">
      <c r="A23" s="461"/>
      <c r="B23" s="462"/>
      <c r="C23" s="460" t="s">
        <v>129</v>
      </c>
      <c r="D23" s="460" t="str">
        <f t="shared" si="3"/>
        <v>Tiêm bắp</v>
      </c>
      <c r="E23" s="364">
        <f>+'5'!F7-'5'!F8</f>
        <v>13081.767206911842</v>
      </c>
      <c r="F23" s="364">
        <f>+'5'!$F$10</f>
        <v>5101.8892106956191</v>
      </c>
      <c r="G23" s="364">
        <f>+'5'!$F$11</f>
        <v>4209.4902971417141</v>
      </c>
      <c r="H23" s="364">
        <f>+'5'!$F$12</f>
        <v>5835.6488338611716</v>
      </c>
      <c r="I23" s="364">
        <f>+'5'!$F$13</f>
        <v>8055.5864376257732</v>
      </c>
      <c r="J23" s="367">
        <f t="shared" si="4"/>
        <v>36284.38198623612</v>
      </c>
      <c r="K23" s="364">
        <v>16262</v>
      </c>
      <c r="L23" s="364">
        <f>+'5'!F15</f>
        <v>3445.8788888888885</v>
      </c>
      <c r="M23" s="364">
        <f>+'5'!F28</f>
        <v>10000</v>
      </c>
      <c r="N23" s="364">
        <f t="shared" si="18"/>
        <v>1048.7785533333333</v>
      </c>
      <c r="O23" s="367">
        <f t="shared" si="19"/>
        <v>14494.657442222222</v>
      </c>
      <c r="P23" s="364">
        <f>+'5'!F31</f>
        <v>53021.44836597619</v>
      </c>
      <c r="Q23" s="364">
        <f t="shared" si="13"/>
        <v>4135.6729725461428</v>
      </c>
      <c r="R23" s="364">
        <f t="shared" si="14"/>
        <v>3412.2801439097834</v>
      </c>
      <c r="S23" s="364">
        <f t="shared" si="15"/>
        <v>4730.4702557779483</v>
      </c>
      <c r="T23" s="364">
        <f t="shared" si="16"/>
        <v>6529.9871738210059</v>
      </c>
      <c r="U23" s="367">
        <f t="shared" si="6"/>
        <v>71829.858912031079</v>
      </c>
      <c r="V23" s="364">
        <f t="shared" si="1"/>
        <v>122608.89834048942</v>
      </c>
      <c r="W23" s="364">
        <f t="shared" si="7"/>
        <v>123000</v>
      </c>
      <c r="X23" s="364">
        <f t="shared" si="2"/>
        <v>139262</v>
      </c>
      <c r="Y23" s="364">
        <f t="shared" si="8"/>
        <v>216262</v>
      </c>
      <c r="AA23" s="132"/>
      <c r="AB23" s="132"/>
    </row>
    <row r="24" spans="1:28" s="442" customFormat="1" ht="47.25" hidden="1" x14ac:dyDescent="0.25">
      <c r="A24" s="463">
        <v>6</v>
      </c>
      <c r="B24" s="464" t="s">
        <v>231</v>
      </c>
      <c r="C24" s="460" t="s">
        <v>133</v>
      </c>
      <c r="D24" s="460" t="str">
        <f t="shared" si="3"/>
        <v>Tiêm bắp</v>
      </c>
      <c r="E24" s="364">
        <f>+'6'!F8/2</f>
        <v>26163.534413823691</v>
      </c>
      <c r="F24" s="364">
        <f>+'6'!F10</f>
        <v>5101.8892106956191</v>
      </c>
      <c r="G24" s="364">
        <f>+'6'!F11</f>
        <v>4209.4902971417141</v>
      </c>
      <c r="H24" s="364">
        <f>+'6'!F12</f>
        <v>5835.6488338611716</v>
      </c>
      <c r="I24" s="364">
        <f>+'6'!F13</f>
        <v>8055.5864376257732</v>
      </c>
      <c r="J24" s="367">
        <f t="shared" si="4"/>
        <v>49366.149193147969</v>
      </c>
      <c r="K24" s="364">
        <v>28665</v>
      </c>
      <c r="L24" s="364">
        <f>+'6'!F15</f>
        <v>3445.8788888888885</v>
      </c>
      <c r="M24" s="364">
        <f>+'6'!F27</f>
        <v>10000</v>
      </c>
      <c r="N24" s="364">
        <f t="shared" si="18"/>
        <v>1048.7785533333333</v>
      </c>
      <c r="O24" s="367">
        <f t="shared" si="19"/>
        <v>14494.657442222222</v>
      </c>
      <c r="P24" s="364">
        <f>+'6'!F30</f>
        <v>53021.44836597619</v>
      </c>
      <c r="Q24" s="364">
        <f t="shared" si="13"/>
        <v>4135.6729725461428</v>
      </c>
      <c r="R24" s="364">
        <f t="shared" si="14"/>
        <v>3412.2801439097834</v>
      </c>
      <c r="S24" s="364">
        <f t="shared" si="15"/>
        <v>4730.4702557779483</v>
      </c>
      <c r="T24" s="364">
        <f t="shared" si="16"/>
        <v>6529.9871738210059</v>
      </c>
      <c r="U24" s="367">
        <f t="shared" si="6"/>
        <v>71829.858912031079</v>
      </c>
      <c r="V24" s="364">
        <f t="shared" si="1"/>
        <v>135690.66554740127</v>
      </c>
      <c r="W24" s="364">
        <f t="shared" si="7"/>
        <v>136000</v>
      </c>
      <c r="X24" s="364">
        <f t="shared" si="2"/>
        <v>164665</v>
      </c>
      <c r="Y24" s="364">
        <f t="shared" si="8"/>
        <v>228665</v>
      </c>
      <c r="AA24" s="132"/>
      <c r="AB24" s="132"/>
    </row>
    <row r="25" spans="1:28" s="442" customFormat="1" ht="15.75" hidden="1" x14ac:dyDescent="0.25">
      <c r="A25" s="461">
        <v>7</v>
      </c>
      <c r="B25" s="462" t="s">
        <v>131</v>
      </c>
      <c r="C25" s="460" t="s">
        <v>13</v>
      </c>
      <c r="D25" s="460" t="str">
        <f t="shared" si="3"/>
        <v>Tiêm bắp</v>
      </c>
      <c r="E25" s="364">
        <f>+'7'!$F$8/2+'7'!$F$9</f>
        <v>39245.301620735539</v>
      </c>
      <c r="F25" s="364">
        <f>+'7'!$F$10</f>
        <v>5101.8892106956191</v>
      </c>
      <c r="G25" s="364">
        <f>+'7'!$F$11</f>
        <v>4209.4902971417141</v>
      </c>
      <c r="H25" s="364">
        <f>+'7'!$F$12</f>
        <v>5835.6488338611716</v>
      </c>
      <c r="I25" s="364">
        <f>+'7'!$F$13</f>
        <v>8055.5864376257732</v>
      </c>
      <c r="J25" s="367">
        <f t="shared" si="4"/>
        <v>62447.916400059818</v>
      </c>
      <c r="K25" s="364">
        <v>551250</v>
      </c>
      <c r="L25" s="364">
        <f>+'7'!F15</f>
        <v>3783.8788888888885</v>
      </c>
      <c r="M25" s="364">
        <f>+'7'!F29</f>
        <v>10000</v>
      </c>
      <c r="N25" s="364">
        <f t="shared" si="18"/>
        <v>1075.1425533333334</v>
      </c>
      <c r="O25" s="367">
        <f t="shared" si="19"/>
        <v>14859.021442222222</v>
      </c>
      <c r="P25" s="364">
        <f>+'7'!F32</f>
        <v>53021.44836597619</v>
      </c>
      <c r="Q25" s="364">
        <f t="shared" si="13"/>
        <v>4135.6729725461428</v>
      </c>
      <c r="R25" s="364">
        <f t="shared" si="14"/>
        <v>3412.2801439097834</v>
      </c>
      <c r="S25" s="364">
        <f t="shared" si="15"/>
        <v>4730.4702557779483</v>
      </c>
      <c r="T25" s="364">
        <f t="shared" si="16"/>
        <v>6529.9871738210059</v>
      </c>
      <c r="U25" s="367">
        <f t="shared" si="6"/>
        <v>71829.858912031079</v>
      </c>
      <c r="V25" s="364">
        <f t="shared" si="1"/>
        <v>149136.79675431311</v>
      </c>
      <c r="W25" s="364">
        <f t="shared" si="7"/>
        <v>149000</v>
      </c>
      <c r="X25" s="364">
        <f t="shared" si="2"/>
        <v>700250</v>
      </c>
      <c r="Y25" s="364">
        <f t="shared" si="8"/>
        <v>751250</v>
      </c>
      <c r="AA25" s="132"/>
      <c r="AB25" s="132"/>
    </row>
    <row r="26" spans="1:28" s="442" customFormat="1" ht="15.75" hidden="1" x14ac:dyDescent="0.25">
      <c r="A26" s="461"/>
      <c r="B26" s="462"/>
      <c r="C26" s="460" t="s">
        <v>14</v>
      </c>
      <c r="D26" s="460" t="str">
        <f t="shared" si="3"/>
        <v>Tiêm bắp</v>
      </c>
      <c r="E26" s="364">
        <f>+'7'!$F$8/2+'7'!$F$9</f>
        <v>39245.301620735539</v>
      </c>
      <c r="F26" s="364">
        <f>+'7'!$F$10</f>
        <v>5101.8892106956191</v>
      </c>
      <c r="G26" s="364">
        <f>+'7'!$F$11</f>
        <v>4209.4902971417141</v>
      </c>
      <c r="H26" s="364">
        <f>+'7'!$F$12</f>
        <v>5835.6488338611716</v>
      </c>
      <c r="I26" s="364">
        <f>+'7'!$F$13</f>
        <v>8055.5864376257732</v>
      </c>
      <c r="J26" s="367">
        <f t="shared" si="4"/>
        <v>62447.916400059818</v>
      </c>
      <c r="K26" s="364">
        <v>598000</v>
      </c>
      <c r="L26" s="364">
        <f>+'7'!F15</f>
        <v>3783.8788888888885</v>
      </c>
      <c r="M26" s="364">
        <f>+'7'!F29</f>
        <v>10000</v>
      </c>
      <c r="N26" s="364">
        <f t="shared" si="18"/>
        <v>1075.1425533333334</v>
      </c>
      <c r="O26" s="367">
        <f t="shared" si="19"/>
        <v>14859.021442222222</v>
      </c>
      <c r="P26" s="364">
        <f>+'7'!F32</f>
        <v>53021.44836597619</v>
      </c>
      <c r="Q26" s="364">
        <f t="shared" si="13"/>
        <v>4135.6729725461428</v>
      </c>
      <c r="R26" s="364">
        <f t="shared" si="14"/>
        <v>3412.2801439097834</v>
      </c>
      <c r="S26" s="364">
        <f t="shared" si="15"/>
        <v>4730.4702557779483</v>
      </c>
      <c r="T26" s="364">
        <f t="shared" si="16"/>
        <v>6529.9871738210059</v>
      </c>
      <c r="U26" s="367">
        <f t="shared" si="6"/>
        <v>71829.858912031079</v>
      </c>
      <c r="V26" s="364">
        <f t="shared" si="1"/>
        <v>149136.79675431311</v>
      </c>
      <c r="W26" s="364">
        <f t="shared" si="7"/>
        <v>149000</v>
      </c>
      <c r="X26" s="364">
        <f t="shared" si="2"/>
        <v>747000</v>
      </c>
      <c r="Y26" s="364">
        <f t="shared" si="8"/>
        <v>798000</v>
      </c>
      <c r="AA26" s="132"/>
      <c r="AB26" s="132"/>
    </row>
    <row r="27" spans="1:28" s="442" customFormat="1" ht="47.25" hidden="1" x14ac:dyDescent="0.25">
      <c r="A27" s="463">
        <v>8</v>
      </c>
      <c r="B27" s="464" t="s">
        <v>132</v>
      </c>
      <c r="C27" s="460" t="s">
        <v>100</v>
      </c>
      <c r="D27" s="460" t="str">
        <f t="shared" si="3"/>
        <v>Tiêm bắp</v>
      </c>
      <c r="E27" s="364">
        <f>+'8'!F7</f>
        <v>43605.890689706146</v>
      </c>
      <c r="F27" s="364">
        <f t="shared" si="9"/>
        <v>3401.2594737970794</v>
      </c>
      <c r="G27" s="364">
        <f t="shared" si="20"/>
        <v>2806.3268647611426</v>
      </c>
      <c r="H27" s="364">
        <f t="shared" si="21"/>
        <v>3890.4325559074473</v>
      </c>
      <c r="I27" s="364">
        <f t="shared" si="22"/>
        <v>5370.3909584171815</v>
      </c>
      <c r="J27" s="367">
        <f t="shared" si="4"/>
        <v>59074.300542589001</v>
      </c>
      <c r="K27" s="364">
        <v>418827</v>
      </c>
      <c r="L27" s="364">
        <f>+'8'!F15</f>
        <v>2609.8788888888885</v>
      </c>
      <c r="M27" s="364">
        <f>+'8'!F25</f>
        <v>10000</v>
      </c>
      <c r="N27" s="364">
        <f t="shared" si="18"/>
        <v>983.57055333333335</v>
      </c>
      <c r="O27" s="367">
        <f t="shared" si="19"/>
        <v>13593.449442222221</v>
      </c>
      <c r="P27" s="364">
        <f>+'8'!F28</f>
        <v>53021.44836597619</v>
      </c>
      <c r="Q27" s="364">
        <f t="shared" si="13"/>
        <v>4135.6729725461428</v>
      </c>
      <c r="R27" s="364">
        <f t="shared" si="14"/>
        <v>3412.2801439097834</v>
      </c>
      <c r="S27" s="364">
        <f t="shared" si="15"/>
        <v>4730.4702557779483</v>
      </c>
      <c r="T27" s="364">
        <f t="shared" si="16"/>
        <v>6529.9871738210059</v>
      </c>
      <c r="U27" s="367">
        <f t="shared" si="6"/>
        <v>71829.858912031079</v>
      </c>
      <c r="V27" s="364">
        <f t="shared" si="1"/>
        <v>144497.60889684228</v>
      </c>
      <c r="W27" s="364">
        <f t="shared" si="7"/>
        <v>144000</v>
      </c>
      <c r="X27" s="364">
        <f t="shared" si="2"/>
        <v>562827</v>
      </c>
      <c r="Y27" s="364">
        <f t="shared" si="8"/>
        <v>618827</v>
      </c>
      <c r="AA27" s="132"/>
      <c r="AB27" s="132"/>
    </row>
    <row r="28" spans="1:28" s="442" customFormat="1" ht="31.5" hidden="1" x14ac:dyDescent="0.25">
      <c r="A28" s="465">
        <v>9</v>
      </c>
      <c r="B28" s="462" t="s">
        <v>137</v>
      </c>
      <c r="C28" s="460" t="s">
        <v>16</v>
      </c>
      <c r="D28" s="460" t="str">
        <f t="shared" si="3"/>
        <v>Tiêm bắp</v>
      </c>
      <c r="E28" s="364">
        <f>+'9'!F7/2</f>
        <v>32704.418017279611</v>
      </c>
      <c r="F28" s="364">
        <f>+'9'!$F$10</f>
        <v>5101.8892106956191</v>
      </c>
      <c r="G28" s="364">
        <f>+'9'!$F$11</f>
        <v>4209.4902971417141</v>
      </c>
      <c r="H28" s="364">
        <f>+'9'!$F$12</f>
        <v>5835.6488338611716</v>
      </c>
      <c r="I28" s="364">
        <f>+'9'!$F$13</f>
        <v>8055.5864376257732</v>
      </c>
      <c r="J28" s="367">
        <f t="shared" si="4"/>
        <v>55907.032796603889</v>
      </c>
      <c r="K28" s="364">
        <v>112785</v>
      </c>
      <c r="L28" s="364">
        <f>+'9'!F15</f>
        <v>3445.8788888888885</v>
      </c>
      <c r="M28" s="364">
        <f>+'9'!F28</f>
        <v>10000</v>
      </c>
      <c r="N28" s="364">
        <f t="shared" ref="N28:N55" si="23">+(L28+M28)*$N$9</f>
        <v>1048.7785533333333</v>
      </c>
      <c r="O28" s="367">
        <f t="shared" ref="O28:O55" si="24">+N28+M28+L28</f>
        <v>14494.657442222222</v>
      </c>
      <c r="P28" s="364">
        <f>+'9'!F31</f>
        <v>53021.44836597619</v>
      </c>
      <c r="Q28" s="364">
        <f t="shared" si="13"/>
        <v>4135.6729725461428</v>
      </c>
      <c r="R28" s="364">
        <f t="shared" si="14"/>
        <v>3412.2801439097834</v>
      </c>
      <c r="S28" s="364">
        <f t="shared" si="15"/>
        <v>4730.4702557779483</v>
      </c>
      <c r="T28" s="364">
        <f t="shared" si="16"/>
        <v>6529.9871738210059</v>
      </c>
      <c r="U28" s="367">
        <f t="shared" si="6"/>
        <v>71829.858912031079</v>
      </c>
      <c r="V28" s="364">
        <f t="shared" si="1"/>
        <v>142231.5491508572</v>
      </c>
      <c r="W28" s="364">
        <f t="shared" si="7"/>
        <v>142000</v>
      </c>
      <c r="X28" s="364">
        <f t="shared" si="2"/>
        <v>254785</v>
      </c>
      <c r="Y28" s="364">
        <f t="shared" si="8"/>
        <v>312785</v>
      </c>
      <c r="AA28" s="132"/>
      <c r="AB28" s="132"/>
    </row>
    <row r="29" spans="1:28" s="442" customFormat="1" ht="31.5" hidden="1" x14ac:dyDescent="0.25">
      <c r="A29" s="465"/>
      <c r="B29" s="462"/>
      <c r="C29" s="460" t="s">
        <v>274</v>
      </c>
      <c r="D29" s="460" t="str">
        <f t="shared" si="3"/>
        <v>Tiêm bắp</v>
      </c>
      <c r="E29" s="364">
        <f>+'9'!F7</f>
        <v>65408.836034559223</v>
      </c>
      <c r="F29" s="364">
        <f t="shared" si="9"/>
        <v>5101.8892106956191</v>
      </c>
      <c r="G29" s="364">
        <f t="shared" si="20"/>
        <v>4209.4902971417141</v>
      </c>
      <c r="H29" s="364">
        <f t="shared" si="21"/>
        <v>5835.6488338611716</v>
      </c>
      <c r="I29" s="364">
        <f t="shared" si="22"/>
        <v>8055.5864376257732</v>
      </c>
      <c r="J29" s="367">
        <f t="shared" si="4"/>
        <v>88611.450813883508</v>
      </c>
      <c r="K29" s="364">
        <v>436328</v>
      </c>
      <c r="L29" s="364">
        <f>+'9'!F15</f>
        <v>3445.8788888888885</v>
      </c>
      <c r="M29" s="364">
        <f>+'9'!F28</f>
        <v>10000</v>
      </c>
      <c r="N29" s="364">
        <f t="shared" si="23"/>
        <v>1048.7785533333333</v>
      </c>
      <c r="O29" s="367">
        <f t="shared" si="24"/>
        <v>14494.657442222222</v>
      </c>
      <c r="P29" s="364">
        <f>+'9'!F31</f>
        <v>53021.44836597619</v>
      </c>
      <c r="Q29" s="364">
        <f t="shared" si="13"/>
        <v>4135.6729725461428</v>
      </c>
      <c r="R29" s="364">
        <f t="shared" si="14"/>
        <v>3412.2801439097834</v>
      </c>
      <c r="S29" s="364">
        <f t="shared" si="15"/>
        <v>4730.4702557779483</v>
      </c>
      <c r="T29" s="364">
        <f t="shared" si="16"/>
        <v>6529.9871738210059</v>
      </c>
      <c r="U29" s="367">
        <f t="shared" si="6"/>
        <v>71829.858912031079</v>
      </c>
      <c r="V29" s="364">
        <f t="shared" si="1"/>
        <v>174935.96716813679</v>
      </c>
      <c r="W29" s="364">
        <f t="shared" si="7"/>
        <v>175000</v>
      </c>
      <c r="X29" s="364">
        <f t="shared" si="2"/>
        <v>611328</v>
      </c>
      <c r="Y29" s="364">
        <f t="shared" si="8"/>
        <v>636328</v>
      </c>
      <c r="AA29" s="132"/>
      <c r="AB29" s="132"/>
    </row>
    <row r="30" spans="1:28" s="442" customFormat="1" ht="31.5" hidden="1" x14ac:dyDescent="0.25">
      <c r="A30" s="465">
        <v>10</v>
      </c>
      <c r="B30" s="462" t="s">
        <v>139</v>
      </c>
      <c r="C30" s="460" t="s">
        <v>94</v>
      </c>
      <c r="D30" s="460" t="str">
        <f t="shared" si="3"/>
        <v>Tiêm bắp</v>
      </c>
      <c r="E30" s="364">
        <f>+'10'!F7</f>
        <v>65408.836034559223</v>
      </c>
      <c r="F30" s="364">
        <f>+'10'!$F$10</f>
        <v>5101.8892106956191</v>
      </c>
      <c r="G30" s="364">
        <f>+'10'!$F$11</f>
        <v>4209.4902971417141</v>
      </c>
      <c r="H30" s="364">
        <f>+'10'!$F$12</f>
        <v>5835.6488338611716</v>
      </c>
      <c r="I30" s="364">
        <f>+'10'!$F$13</f>
        <v>8055.5864376257732</v>
      </c>
      <c r="J30" s="367">
        <f t="shared" si="4"/>
        <v>88611.450813883508</v>
      </c>
      <c r="K30" s="364">
        <v>52500</v>
      </c>
      <c r="L30" s="364">
        <f>+'10'!F15</f>
        <v>3783.8788888888885</v>
      </c>
      <c r="M30" s="364">
        <f>+'10'!F31</f>
        <v>10000</v>
      </c>
      <c r="N30" s="364">
        <f t="shared" si="23"/>
        <v>1075.1425533333334</v>
      </c>
      <c r="O30" s="367">
        <f t="shared" si="24"/>
        <v>14859.021442222222</v>
      </c>
      <c r="P30" s="364">
        <f>+'10'!F34</f>
        <v>53021.44836597619</v>
      </c>
      <c r="Q30" s="364">
        <f t="shared" si="13"/>
        <v>4135.6729725461428</v>
      </c>
      <c r="R30" s="364">
        <f t="shared" si="14"/>
        <v>3412.2801439097834</v>
      </c>
      <c r="S30" s="364">
        <f t="shared" si="15"/>
        <v>4730.4702557779483</v>
      </c>
      <c r="T30" s="364">
        <f t="shared" si="16"/>
        <v>6529.9871738210059</v>
      </c>
      <c r="U30" s="367">
        <f t="shared" si="6"/>
        <v>71829.858912031079</v>
      </c>
      <c r="V30" s="364">
        <f t="shared" si="1"/>
        <v>175300.33116813679</v>
      </c>
      <c r="W30" s="364">
        <f t="shared" si="7"/>
        <v>175000</v>
      </c>
      <c r="X30" s="364">
        <f t="shared" si="2"/>
        <v>227500</v>
      </c>
      <c r="Y30" s="364">
        <f t="shared" si="8"/>
        <v>252500</v>
      </c>
      <c r="AA30" s="132"/>
      <c r="AB30" s="132"/>
    </row>
    <row r="31" spans="1:28" s="442" customFormat="1" ht="31.5" hidden="1" x14ac:dyDescent="0.25">
      <c r="A31" s="465"/>
      <c r="B31" s="462"/>
      <c r="C31" s="460" t="s">
        <v>140</v>
      </c>
      <c r="D31" s="460" t="str">
        <f t="shared" si="3"/>
        <v>Tiêm bắp</v>
      </c>
      <c r="E31" s="364">
        <f>+'10'!F8/2+'10'!F9/2</f>
        <v>32704.418017279611</v>
      </c>
      <c r="F31" s="364">
        <f>+'10'!$F$10</f>
        <v>5101.8892106956191</v>
      </c>
      <c r="G31" s="364">
        <f>+'10'!$F$11</f>
        <v>4209.4902971417141</v>
      </c>
      <c r="H31" s="364">
        <f>+'10'!$F$12</f>
        <v>5835.6488338611716</v>
      </c>
      <c r="I31" s="364">
        <f>+'10'!$F$13</f>
        <v>8055.5864376257732</v>
      </c>
      <c r="J31" s="367">
        <f t="shared" si="4"/>
        <v>55907.032796603889</v>
      </c>
      <c r="K31" s="364">
        <v>76125</v>
      </c>
      <c r="L31" s="364">
        <f>+'10'!F15</f>
        <v>3783.8788888888885</v>
      </c>
      <c r="M31" s="364">
        <f>+'10'!F31</f>
        <v>10000</v>
      </c>
      <c r="N31" s="364">
        <f t="shared" si="23"/>
        <v>1075.1425533333334</v>
      </c>
      <c r="O31" s="367">
        <f t="shared" si="24"/>
        <v>14859.021442222222</v>
      </c>
      <c r="P31" s="364">
        <f>+'10'!F34</f>
        <v>53021.44836597619</v>
      </c>
      <c r="Q31" s="364">
        <f t="shared" si="13"/>
        <v>4135.6729725461428</v>
      </c>
      <c r="R31" s="364">
        <f t="shared" si="14"/>
        <v>3412.2801439097834</v>
      </c>
      <c r="S31" s="364">
        <f t="shared" si="15"/>
        <v>4730.4702557779483</v>
      </c>
      <c r="T31" s="364">
        <f t="shared" si="16"/>
        <v>6529.9871738210059</v>
      </c>
      <c r="U31" s="367">
        <f t="shared" si="6"/>
        <v>71829.858912031079</v>
      </c>
      <c r="V31" s="364">
        <f t="shared" si="1"/>
        <v>142595.9131508572</v>
      </c>
      <c r="W31" s="364">
        <f t="shared" si="7"/>
        <v>143000</v>
      </c>
      <c r="X31" s="364">
        <f t="shared" si="2"/>
        <v>219125</v>
      </c>
      <c r="Y31" s="364">
        <f t="shared" si="8"/>
        <v>276125</v>
      </c>
      <c r="AA31" s="132"/>
      <c r="AB31" s="132"/>
    </row>
    <row r="32" spans="1:28" s="442" customFormat="1" ht="31.5" hidden="1" x14ac:dyDescent="0.25">
      <c r="A32" s="465"/>
      <c r="B32" s="462"/>
      <c r="C32" s="460" t="s">
        <v>95</v>
      </c>
      <c r="D32" s="460" t="str">
        <f t="shared" si="3"/>
        <v>Tiêm bắp</v>
      </c>
      <c r="E32" s="364">
        <f>+'10'!F8/2+'10'!F9</f>
        <v>39245.301620735539</v>
      </c>
      <c r="F32" s="364">
        <f>+'10'!$F$10</f>
        <v>5101.8892106956191</v>
      </c>
      <c r="G32" s="364">
        <f>+'10'!$F$11</f>
        <v>4209.4902971417141</v>
      </c>
      <c r="H32" s="364">
        <f>+'10'!$F$12</f>
        <v>5835.6488338611716</v>
      </c>
      <c r="I32" s="364">
        <f>+'10'!$F$13</f>
        <v>8055.5864376257732</v>
      </c>
      <c r="J32" s="367">
        <f t="shared" si="4"/>
        <v>62447.916400059818</v>
      </c>
      <c r="K32" s="364">
        <v>56135</v>
      </c>
      <c r="L32" s="364">
        <f>+'10'!F15</f>
        <v>3783.8788888888885</v>
      </c>
      <c r="M32" s="364">
        <f>+'10'!F31</f>
        <v>10000</v>
      </c>
      <c r="N32" s="364">
        <f t="shared" si="23"/>
        <v>1075.1425533333334</v>
      </c>
      <c r="O32" s="367">
        <f t="shared" si="24"/>
        <v>14859.021442222222</v>
      </c>
      <c r="P32" s="364">
        <f>+'10'!F34</f>
        <v>53021.44836597619</v>
      </c>
      <c r="Q32" s="364">
        <f t="shared" si="13"/>
        <v>4135.6729725461428</v>
      </c>
      <c r="R32" s="364">
        <f t="shared" si="14"/>
        <v>3412.2801439097834</v>
      </c>
      <c r="S32" s="364">
        <f t="shared" si="15"/>
        <v>4730.4702557779483</v>
      </c>
      <c r="T32" s="364">
        <f t="shared" si="16"/>
        <v>6529.9871738210059</v>
      </c>
      <c r="U32" s="367">
        <f t="shared" si="6"/>
        <v>71829.858912031079</v>
      </c>
      <c r="V32" s="364">
        <f t="shared" si="1"/>
        <v>149136.79675431311</v>
      </c>
      <c r="W32" s="364">
        <f t="shared" si="7"/>
        <v>149000</v>
      </c>
      <c r="X32" s="364">
        <f t="shared" si="2"/>
        <v>205135</v>
      </c>
      <c r="Y32" s="364">
        <f t="shared" si="8"/>
        <v>256135</v>
      </c>
      <c r="AA32" s="132"/>
      <c r="AB32" s="132"/>
    </row>
    <row r="33" spans="1:28" s="442" customFormat="1" ht="15.75" hidden="1" x14ac:dyDescent="0.25">
      <c r="A33" s="465"/>
      <c r="B33" s="462"/>
      <c r="C33" s="460" t="s">
        <v>141</v>
      </c>
      <c r="D33" s="460" t="str">
        <f t="shared" si="3"/>
        <v>Tiêm bắp</v>
      </c>
      <c r="E33" s="364">
        <f>+'10'!F7/2</f>
        <v>32704.418017279611</v>
      </c>
      <c r="F33" s="364">
        <f>+'10'!$F$10</f>
        <v>5101.8892106956191</v>
      </c>
      <c r="G33" s="364">
        <f>+'10'!$F$11</f>
        <v>4209.4902971417141</v>
      </c>
      <c r="H33" s="364">
        <f>+'10'!$F$12</f>
        <v>5835.6488338611716</v>
      </c>
      <c r="I33" s="364">
        <f>+'10'!$F$13</f>
        <v>8055.5864376257732</v>
      </c>
      <c r="J33" s="367">
        <f t="shared" si="4"/>
        <v>55907.032796603889</v>
      </c>
      <c r="K33" s="364">
        <v>80640</v>
      </c>
      <c r="L33" s="364">
        <f>+'10'!F15</f>
        <v>3783.8788888888885</v>
      </c>
      <c r="M33" s="364">
        <f>+'10'!F31</f>
        <v>10000</v>
      </c>
      <c r="N33" s="364">
        <f t="shared" si="23"/>
        <v>1075.1425533333334</v>
      </c>
      <c r="O33" s="367">
        <f t="shared" si="24"/>
        <v>14859.021442222222</v>
      </c>
      <c r="P33" s="364">
        <f>+'10'!F34</f>
        <v>53021.44836597619</v>
      </c>
      <c r="Q33" s="364">
        <f t="shared" si="13"/>
        <v>4135.6729725461428</v>
      </c>
      <c r="R33" s="364">
        <f t="shared" si="14"/>
        <v>3412.2801439097834</v>
      </c>
      <c r="S33" s="364">
        <f t="shared" si="15"/>
        <v>4730.4702557779483</v>
      </c>
      <c r="T33" s="364">
        <f t="shared" si="16"/>
        <v>6529.9871738210059</v>
      </c>
      <c r="U33" s="367">
        <f t="shared" si="6"/>
        <v>71829.858912031079</v>
      </c>
      <c r="V33" s="364">
        <f t="shared" si="1"/>
        <v>142595.9131508572</v>
      </c>
      <c r="W33" s="364">
        <f>+ROUND(V33,-3)</f>
        <v>143000</v>
      </c>
      <c r="X33" s="364">
        <f t="shared" si="2"/>
        <v>223640</v>
      </c>
      <c r="Y33" s="364">
        <f t="shared" si="8"/>
        <v>280640</v>
      </c>
      <c r="AA33" s="132"/>
      <c r="AB33" s="132"/>
    </row>
    <row r="34" spans="1:28" s="442" customFormat="1" ht="15.75" hidden="1" x14ac:dyDescent="0.25">
      <c r="A34" s="466">
        <v>11</v>
      </c>
      <c r="B34" s="464" t="s">
        <v>142</v>
      </c>
      <c r="C34" s="460" t="s">
        <v>15</v>
      </c>
      <c r="D34" s="460" t="str">
        <f t="shared" si="3"/>
        <v>Tiêm bắp</v>
      </c>
      <c r="E34" s="364">
        <f>+'11'!F7-'11'!F8</f>
        <v>13081.767206911842</v>
      </c>
      <c r="F34" s="364">
        <f>+'11'!F10</f>
        <v>5101.8892106956191</v>
      </c>
      <c r="G34" s="364">
        <f>+'11'!F11</f>
        <v>4209.4902971417141</v>
      </c>
      <c r="H34" s="364">
        <f>+'11'!F12</f>
        <v>5835.6488338611716</v>
      </c>
      <c r="I34" s="364">
        <f>+'11'!F13</f>
        <v>8055.5864376257732</v>
      </c>
      <c r="J34" s="367">
        <f t="shared" si="4"/>
        <v>36284.38198623612</v>
      </c>
      <c r="K34" s="364">
        <v>469900</v>
      </c>
      <c r="L34" s="364">
        <f>+'11'!F15</f>
        <v>2609.8788888888885</v>
      </c>
      <c r="M34" s="364">
        <f>+'11'!F25</f>
        <v>10000</v>
      </c>
      <c r="N34" s="364">
        <f t="shared" si="23"/>
        <v>983.57055333333335</v>
      </c>
      <c r="O34" s="367">
        <f t="shared" si="24"/>
        <v>13593.449442222221</v>
      </c>
      <c r="P34" s="364">
        <f>+'11'!F28</f>
        <v>53021.44836597619</v>
      </c>
      <c r="Q34" s="364">
        <f t="shared" si="13"/>
        <v>4135.6729725461428</v>
      </c>
      <c r="R34" s="364">
        <f t="shared" si="14"/>
        <v>3412.2801439097834</v>
      </c>
      <c r="S34" s="364">
        <f t="shared" si="15"/>
        <v>4730.4702557779483</v>
      </c>
      <c r="T34" s="364">
        <f t="shared" si="16"/>
        <v>6529.9871738210059</v>
      </c>
      <c r="U34" s="367">
        <f t="shared" si="6"/>
        <v>71829.858912031079</v>
      </c>
      <c r="V34" s="364">
        <f t="shared" si="1"/>
        <v>121707.69034048941</v>
      </c>
      <c r="W34" s="364">
        <f t="shared" si="7"/>
        <v>122000</v>
      </c>
      <c r="X34" s="364">
        <f t="shared" si="2"/>
        <v>591900</v>
      </c>
      <c r="Y34" s="364">
        <f t="shared" si="8"/>
        <v>669900</v>
      </c>
      <c r="AA34" s="132"/>
      <c r="AB34" s="132"/>
    </row>
    <row r="35" spans="1:28" s="442" customFormat="1" ht="31.5" hidden="1" x14ac:dyDescent="0.25">
      <c r="A35" s="461">
        <v>12</v>
      </c>
      <c r="B35" s="462" t="s">
        <v>18</v>
      </c>
      <c r="C35" s="460" t="s">
        <v>17</v>
      </c>
      <c r="D35" s="460" t="str">
        <f t="shared" si="3"/>
        <v>tiêm dưới da</v>
      </c>
      <c r="E35" s="364">
        <f>+'12'!F8/2</f>
        <v>26163.534413823691</v>
      </c>
      <c r="F35" s="364">
        <f>+'12'!$F$10</f>
        <v>5101.8892106956191</v>
      </c>
      <c r="G35" s="364">
        <f>+'12'!$F$11</f>
        <v>4209.4902971417141</v>
      </c>
      <c r="H35" s="364">
        <f>+'12'!$F$12</f>
        <v>5835.6488338611716</v>
      </c>
      <c r="I35" s="364">
        <f>+'12'!$F$13</f>
        <v>8055.5864376257732</v>
      </c>
      <c r="J35" s="367">
        <f t="shared" si="4"/>
        <v>49366.149193147969</v>
      </c>
      <c r="K35" s="364">
        <v>217256</v>
      </c>
      <c r="L35" s="364">
        <f>+'12'!F15</f>
        <v>3445.8788888888885</v>
      </c>
      <c r="M35" s="364">
        <f>+'12'!F28</f>
        <v>14000</v>
      </c>
      <c r="N35" s="364">
        <f t="shared" si="23"/>
        <v>1360.7785533333333</v>
      </c>
      <c r="O35" s="367">
        <f t="shared" si="24"/>
        <v>18806.657442222222</v>
      </c>
      <c r="P35" s="364">
        <f>+'12'!F31</f>
        <v>53021.44836597619</v>
      </c>
      <c r="Q35" s="364">
        <f t="shared" si="13"/>
        <v>4135.6729725461428</v>
      </c>
      <c r="R35" s="364">
        <f t="shared" si="14"/>
        <v>3412.2801439097834</v>
      </c>
      <c r="S35" s="364">
        <f t="shared" si="15"/>
        <v>4730.4702557779483</v>
      </c>
      <c r="T35" s="364">
        <f t="shared" si="16"/>
        <v>6529.9871738210059</v>
      </c>
      <c r="U35" s="367">
        <f t="shared" si="6"/>
        <v>71829.858912031079</v>
      </c>
      <c r="V35" s="364">
        <f t="shared" si="1"/>
        <v>140002.66554740127</v>
      </c>
      <c r="W35" s="364">
        <f t="shared" si="7"/>
        <v>140000</v>
      </c>
      <c r="X35" s="364">
        <f t="shared" si="2"/>
        <v>357256</v>
      </c>
      <c r="Y35" s="364">
        <f t="shared" si="8"/>
        <v>417256</v>
      </c>
      <c r="AA35" s="132"/>
      <c r="AB35" s="132"/>
    </row>
    <row r="36" spans="1:28" s="442" customFormat="1" ht="31.5" hidden="1" x14ac:dyDescent="0.25">
      <c r="A36" s="461"/>
      <c r="B36" s="462"/>
      <c r="C36" s="460" t="s">
        <v>19</v>
      </c>
      <c r="D36" s="460" t="str">
        <f t="shared" si="3"/>
        <v>tiêm dưới da</v>
      </c>
      <c r="E36" s="364">
        <f>+'12'!F7</f>
        <v>65408.836034559223</v>
      </c>
      <c r="F36" s="364">
        <f>+'12'!$F$10</f>
        <v>5101.8892106956191</v>
      </c>
      <c r="G36" s="364">
        <f>+'12'!$F$11</f>
        <v>4209.4902971417141</v>
      </c>
      <c r="H36" s="364">
        <f>+'12'!$F$12</f>
        <v>5835.6488338611716</v>
      </c>
      <c r="I36" s="364">
        <f>+'12'!$F$13</f>
        <v>8055.5864376257732</v>
      </c>
      <c r="J36" s="367">
        <f t="shared" si="4"/>
        <v>88611.450813883508</v>
      </c>
      <c r="K36" s="364">
        <v>270000</v>
      </c>
      <c r="L36" s="364">
        <f>+'12'!F15</f>
        <v>3445.8788888888885</v>
      </c>
      <c r="M36" s="364">
        <f>+'12'!F28</f>
        <v>14000</v>
      </c>
      <c r="N36" s="364">
        <f t="shared" si="23"/>
        <v>1360.7785533333333</v>
      </c>
      <c r="O36" s="367">
        <f t="shared" si="24"/>
        <v>18806.657442222222</v>
      </c>
      <c r="P36" s="364">
        <f>+'12'!F31</f>
        <v>53021.44836597619</v>
      </c>
      <c r="Q36" s="364">
        <f t="shared" si="13"/>
        <v>4135.6729725461428</v>
      </c>
      <c r="R36" s="364">
        <f t="shared" si="14"/>
        <v>3412.2801439097834</v>
      </c>
      <c r="S36" s="364">
        <f t="shared" si="15"/>
        <v>4730.4702557779483</v>
      </c>
      <c r="T36" s="364">
        <f t="shared" si="16"/>
        <v>6529.9871738210059</v>
      </c>
      <c r="U36" s="367">
        <f t="shared" si="6"/>
        <v>71829.858912031079</v>
      </c>
      <c r="V36" s="364">
        <f t="shared" si="1"/>
        <v>179247.96716813679</v>
      </c>
      <c r="W36" s="364">
        <f t="shared" si="7"/>
        <v>179000</v>
      </c>
      <c r="X36" s="364">
        <f t="shared" si="2"/>
        <v>449000</v>
      </c>
      <c r="Y36" s="364">
        <f t="shared" si="8"/>
        <v>470000</v>
      </c>
      <c r="AA36" s="132"/>
      <c r="AB36" s="132"/>
    </row>
    <row r="37" spans="1:28" s="442" customFormat="1" ht="31.5" hidden="1" x14ac:dyDescent="0.25">
      <c r="A37" s="461">
        <v>13</v>
      </c>
      <c r="B37" s="462" t="s">
        <v>21</v>
      </c>
      <c r="C37" s="460" t="s">
        <v>23</v>
      </c>
      <c r="D37" s="460" t="str">
        <f t="shared" si="3"/>
        <v>tiêm dưới da</v>
      </c>
      <c r="E37" s="364">
        <f>+'13'!F7</f>
        <v>65408.836034559223</v>
      </c>
      <c r="F37" s="364">
        <f t="shared" si="9"/>
        <v>5101.8892106956191</v>
      </c>
      <c r="G37" s="364">
        <f t="shared" si="20"/>
        <v>4209.4902971417141</v>
      </c>
      <c r="H37" s="364">
        <f t="shared" si="21"/>
        <v>5835.6488338611716</v>
      </c>
      <c r="I37" s="364">
        <f t="shared" si="22"/>
        <v>8055.5864376257732</v>
      </c>
      <c r="J37" s="367">
        <f t="shared" si="4"/>
        <v>88611.450813883508</v>
      </c>
      <c r="K37" s="364">
        <v>872195</v>
      </c>
      <c r="L37" s="364">
        <f>+'13'!F15</f>
        <v>3445.8788888888885</v>
      </c>
      <c r="M37" s="364">
        <f>+'13'!F28</f>
        <v>14000</v>
      </c>
      <c r="N37" s="364">
        <f t="shared" si="23"/>
        <v>1360.7785533333333</v>
      </c>
      <c r="O37" s="367">
        <f t="shared" si="24"/>
        <v>18806.657442222222</v>
      </c>
      <c r="P37" s="364">
        <f>+'13'!F31</f>
        <v>53021.44836597619</v>
      </c>
      <c r="Q37" s="364">
        <f t="shared" si="13"/>
        <v>4135.6729725461428</v>
      </c>
      <c r="R37" s="364">
        <f t="shared" si="14"/>
        <v>3412.2801439097834</v>
      </c>
      <c r="S37" s="364">
        <f t="shared" si="15"/>
        <v>4730.4702557779483</v>
      </c>
      <c r="T37" s="364">
        <f t="shared" si="16"/>
        <v>6529.9871738210059</v>
      </c>
      <c r="U37" s="367">
        <f t="shared" si="6"/>
        <v>71829.858912031079</v>
      </c>
      <c r="V37" s="364">
        <f t="shared" si="1"/>
        <v>179247.96716813679</v>
      </c>
      <c r="W37" s="364">
        <f t="shared" si="7"/>
        <v>179000</v>
      </c>
      <c r="X37" s="364">
        <f t="shared" si="2"/>
        <v>1051195</v>
      </c>
      <c r="Y37" s="364">
        <f t="shared" si="8"/>
        <v>1072195</v>
      </c>
      <c r="AA37" s="132"/>
      <c r="AB37" s="132"/>
    </row>
    <row r="38" spans="1:28" s="442" customFormat="1" ht="31.5" hidden="1" x14ac:dyDescent="0.25">
      <c r="A38" s="461"/>
      <c r="B38" s="462"/>
      <c r="C38" s="460" t="s">
        <v>35</v>
      </c>
      <c r="D38" s="460" t="str">
        <f t="shared" si="3"/>
        <v>tiêm dưới da</v>
      </c>
      <c r="E38" s="364">
        <f>+'13'!F7</f>
        <v>65408.836034559223</v>
      </c>
      <c r="F38" s="364">
        <f t="shared" si="9"/>
        <v>5101.8892106956191</v>
      </c>
      <c r="G38" s="364">
        <f t="shared" si="20"/>
        <v>4209.4902971417141</v>
      </c>
      <c r="H38" s="364">
        <f t="shared" si="21"/>
        <v>5835.6488338611716</v>
      </c>
      <c r="I38" s="364">
        <f t="shared" si="22"/>
        <v>8055.5864376257732</v>
      </c>
      <c r="J38" s="367">
        <f t="shared" si="4"/>
        <v>88611.450813883508</v>
      </c>
      <c r="K38" s="364">
        <v>764000</v>
      </c>
      <c r="L38" s="364">
        <f>+'13'!F15</f>
        <v>3445.8788888888885</v>
      </c>
      <c r="M38" s="364">
        <f>+'13'!F28</f>
        <v>14000</v>
      </c>
      <c r="N38" s="364">
        <f t="shared" si="23"/>
        <v>1360.7785533333333</v>
      </c>
      <c r="O38" s="367">
        <f t="shared" si="24"/>
        <v>18806.657442222222</v>
      </c>
      <c r="P38" s="364">
        <f>+'13'!F31</f>
        <v>53021.44836597619</v>
      </c>
      <c r="Q38" s="364">
        <f t="shared" si="13"/>
        <v>4135.6729725461428</v>
      </c>
      <c r="R38" s="364">
        <f t="shared" si="14"/>
        <v>3412.2801439097834</v>
      </c>
      <c r="S38" s="364">
        <f t="shared" si="15"/>
        <v>4730.4702557779483</v>
      </c>
      <c r="T38" s="364">
        <f t="shared" si="16"/>
        <v>6529.9871738210059</v>
      </c>
      <c r="U38" s="367">
        <f t="shared" si="6"/>
        <v>71829.858912031079</v>
      </c>
      <c r="V38" s="364">
        <f t="shared" si="1"/>
        <v>179247.96716813679</v>
      </c>
      <c r="W38" s="364">
        <f t="shared" si="7"/>
        <v>179000</v>
      </c>
      <c r="X38" s="364">
        <f t="shared" si="2"/>
        <v>943000</v>
      </c>
      <c r="Y38" s="364">
        <f t="shared" si="8"/>
        <v>964000</v>
      </c>
      <c r="AA38" s="132"/>
      <c r="AB38" s="132"/>
    </row>
    <row r="39" spans="1:28" s="442" customFormat="1" ht="15.75" hidden="1" x14ac:dyDescent="0.25">
      <c r="A39" s="461">
        <v>14</v>
      </c>
      <c r="B39" s="462" t="s">
        <v>22</v>
      </c>
      <c r="C39" s="460" t="s">
        <v>98</v>
      </c>
      <c r="D39" s="460" t="str">
        <f t="shared" si="3"/>
        <v>Tiêm bắp</v>
      </c>
      <c r="E39" s="364">
        <f>+'14'!F7</f>
        <v>43605.890689706146</v>
      </c>
      <c r="F39" s="364">
        <f t="shared" si="9"/>
        <v>3401.2594737970794</v>
      </c>
      <c r="G39" s="364">
        <f t="shared" si="20"/>
        <v>2806.3268647611426</v>
      </c>
      <c r="H39" s="364">
        <f t="shared" si="21"/>
        <v>3890.4325559074473</v>
      </c>
      <c r="I39" s="364">
        <f t="shared" si="22"/>
        <v>5370.3909584171815</v>
      </c>
      <c r="J39" s="367">
        <f t="shared" si="4"/>
        <v>59074.300542589001</v>
      </c>
      <c r="K39" s="364">
        <v>59642</v>
      </c>
      <c r="L39" s="364">
        <f>+'14'!F15</f>
        <v>3445.8788888888885</v>
      </c>
      <c r="M39" s="364">
        <f>+'14'!F30</f>
        <v>10000</v>
      </c>
      <c r="N39" s="364">
        <f t="shared" si="23"/>
        <v>1048.7785533333333</v>
      </c>
      <c r="O39" s="367">
        <f t="shared" si="24"/>
        <v>14494.657442222222</v>
      </c>
      <c r="P39" s="364">
        <f>+'14'!F33</f>
        <v>53021.44836597619</v>
      </c>
      <c r="Q39" s="364">
        <f t="shared" si="13"/>
        <v>4135.6729725461428</v>
      </c>
      <c r="R39" s="364">
        <f t="shared" si="14"/>
        <v>3412.2801439097834</v>
      </c>
      <c r="S39" s="364">
        <f t="shared" si="15"/>
        <v>4730.4702557779483</v>
      </c>
      <c r="T39" s="364">
        <f t="shared" si="16"/>
        <v>6529.9871738210059</v>
      </c>
      <c r="U39" s="367">
        <f t="shared" si="6"/>
        <v>71829.858912031079</v>
      </c>
      <c r="V39" s="364">
        <f t="shared" si="1"/>
        <v>145398.8168968423</v>
      </c>
      <c r="W39" s="364">
        <f t="shared" si="7"/>
        <v>145000</v>
      </c>
      <c r="X39" s="364">
        <f t="shared" si="2"/>
        <v>204642</v>
      </c>
      <c r="Y39" s="364">
        <f t="shared" si="8"/>
        <v>259642</v>
      </c>
      <c r="AA39" s="132"/>
      <c r="AB39" s="132"/>
    </row>
    <row r="40" spans="1:28" s="389" customFormat="1" ht="42" customHeight="1" x14ac:dyDescent="0.25">
      <c r="A40" s="461"/>
      <c r="B40" s="462"/>
      <c r="C40" s="386" t="s">
        <v>20</v>
      </c>
      <c r="D40" s="386" t="str">
        <f t="shared" si="3"/>
        <v>Tiêm bắp</v>
      </c>
      <c r="E40" s="387">
        <f>+'14'!F8/2</f>
        <v>17442.356275882459</v>
      </c>
      <c r="F40" s="387">
        <v>3401.2594737970794</v>
      </c>
      <c r="G40" s="387">
        <v>2806.3268647611426</v>
      </c>
      <c r="H40" s="387">
        <v>3890.4325559074473</v>
      </c>
      <c r="I40" s="387">
        <v>5370.3909584171815</v>
      </c>
      <c r="J40" s="388">
        <f t="shared" si="4"/>
        <v>32910.76612876531</v>
      </c>
      <c r="K40" s="387">
        <v>695218</v>
      </c>
      <c r="L40" s="387">
        <f>+'14'!F15</f>
        <v>3445.8788888888885</v>
      </c>
      <c r="M40" s="387">
        <f>+'14'!F30</f>
        <v>10000</v>
      </c>
      <c r="N40" s="387">
        <f t="shared" si="23"/>
        <v>1048.7785533333333</v>
      </c>
      <c r="O40" s="388">
        <f t="shared" si="24"/>
        <v>14494.657442222222</v>
      </c>
      <c r="P40" s="387">
        <f>+'14'!F33</f>
        <v>53021.44836597619</v>
      </c>
      <c r="Q40" s="387">
        <f t="shared" si="13"/>
        <v>4135.6729725461428</v>
      </c>
      <c r="R40" s="387">
        <f t="shared" si="14"/>
        <v>3412.2801439097834</v>
      </c>
      <c r="S40" s="387">
        <f t="shared" si="15"/>
        <v>4730.4702557779483</v>
      </c>
      <c r="T40" s="387">
        <f t="shared" si="16"/>
        <v>6529.9871738210059</v>
      </c>
      <c r="U40" s="388">
        <f t="shared" si="6"/>
        <v>71829.858912031079</v>
      </c>
      <c r="V40" s="387">
        <f t="shared" si="1"/>
        <v>119235.28248301861</v>
      </c>
      <c r="W40" s="387">
        <f t="shared" si="7"/>
        <v>119000</v>
      </c>
      <c r="X40" s="387">
        <f t="shared" si="2"/>
        <v>814218</v>
      </c>
      <c r="Y40" s="387">
        <f t="shared" si="8"/>
        <v>895218</v>
      </c>
      <c r="AA40" s="390"/>
      <c r="AB40" s="390"/>
    </row>
    <row r="41" spans="1:28" s="442" customFormat="1" ht="15.75" hidden="1" x14ac:dyDescent="0.25">
      <c r="A41" s="461"/>
      <c r="B41" s="462"/>
      <c r="C41" s="460" t="s">
        <v>96</v>
      </c>
      <c r="D41" s="460" t="str">
        <f t="shared" si="3"/>
        <v>Tiêm bắp</v>
      </c>
      <c r="E41" s="364">
        <f>+'14'!F7</f>
        <v>43605.890689706146</v>
      </c>
      <c r="F41" s="364">
        <f t="shared" si="9"/>
        <v>3401.2594737970794</v>
      </c>
      <c r="G41" s="364">
        <f t="shared" si="20"/>
        <v>2806.3268647611426</v>
      </c>
      <c r="H41" s="364">
        <f t="shared" si="21"/>
        <v>3890.4325559074473</v>
      </c>
      <c r="I41" s="364">
        <f t="shared" si="22"/>
        <v>5370.3909584171815</v>
      </c>
      <c r="J41" s="367">
        <f t="shared" si="4"/>
        <v>59074.300542589001</v>
      </c>
      <c r="K41" s="364">
        <v>253000</v>
      </c>
      <c r="L41" s="364">
        <f>+'14'!F15</f>
        <v>3445.8788888888885</v>
      </c>
      <c r="M41" s="364">
        <f>+'14'!F30</f>
        <v>10000</v>
      </c>
      <c r="N41" s="364">
        <f t="shared" si="23"/>
        <v>1048.7785533333333</v>
      </c>
      <c r="O41" s="367">
        <f t="shared" si="24"/>
        <v>14494.657442222222</v>
      </c>
      <c r="P41" s="364">
        <f>+'14'!F33</f>
        <v>53021.44836597619</v>
      </c>
      <c r="Q41" s="364">
        <f t="shared" si="13"/>
        <v>4135.6729725461428</v>
      </c>
      <c r="R41" s="364">
        <f t="shared" si="14"/>
        <v>3412.2801439097834</v>
      </c>
      <c r="S41" s="364">
        <f t="shared" si="15"/>
        <v>4730.4702557779483</v>
      </c>
      <c r="T41" s="364">
        <f t="shared" si="16"/>
        <v>6529.9871738210059</v>
      </c>
      <c r="U41" s="367">
        <f t="shared" si="6"/>
        <v>71829.858912031079</v>
      </c>
      <c r="V41" s="364">
        <f t="shared" si="1"/>
        <v>145398.8168968423</v>
      </c>
      <c r="W41" s="364">
        <f t="shared" si="7"/>
        <v>145000</v>
      </c>
      <c r="X41" s="364">
        <f t="shared" si="2"/>
        <v>398000</v>
      </c>
      <c r="Y41" s="364">
        <f t="shared" si="8"/>
        <v>453000</v>
      </c>
      <c r="AA41" s="132"/>
      <c r="AB41" s="132"/>
    </row>
    <row r="42" spans="1:28" s="467" customFormat="1" ht="15.75" hidden="1" x14ac:dyDescent="0.25">
      <c r="A42" s="461"/>
      <c r="B42" s="462"/>
      <c r="C42" s="460" t="s">
        <v>97</v>
      </c>
      <c r="D42" s="460" t="str">
        <f t="shared" si="3"/>
        <v>Tiêm bắp</v>
      </c>
      <c r="E42" s="364">
        <f>+'14'!F7</f>
        <v>43605.890689706146</v>
      </c>
      <c r="F42" s="364">
        <f t="shared" si="9"/>
        <v>3401.2594737970794</v>
      </c>
      <c r="G42" s="364">
        <f t="shared" si="20"/>
        <v>2806.3268647611426</v>
      </c>
      <c r="H42" s="364">
        <f t="shared" si="21"/>
        <v>3890.4325559074473</v>
      </c>
      <c r="I42" s="364">
        <f t="shared" si="22"/>
        <v>5370.3909584171815</v>
      </c>
      <c r="J42" s="367">
        <f t="shared" si="4"/>
        <v>59074.300542589001</v>
      </c>
      <c r="K42" s="364">
        <v>352000</v>
      </c>
      <c r="L42" s="364">
        <f>+'14'!F15</f>
        <v>3445.8788888888885</v>
      </c>
      <c r="M42" s="364">
        <f>+'14'!F30</f>
        <v>10000</v>
      </c>
      <c r="N42" s="364">
        <f t="shared" si="23"/>
        <v>1048.7785533333333</v>
      </c>
      <c r="O42" s="367">
        <f t="shared" si="24"/>
        <v>14494.657442222222</v>
      </c>
      <c r="P42" s="364">
        <f>+'14'!F33</f>
        <v>53021.44836597619</v>
      </c>
      <c r="Q42" s="364">
        <f t="shared" si="13"/>
        <v>4135.6729725461428</v>
      </c>
      <c r="R42" s="364">
        <f t="shared" si="14"/>
        <v>3412.2801439097834</v>
      </c>
      <c r="S42" s="364">
        <f t="shared" si="15"/>
        <v>4730.4702557779483</v>
      </c>
      <c r="T42" s="364">
        <f t="shared" si="16"/>
        <v>6529.9871738210059</v>
      </c>
      <c r="U42" s="367">
        <f t="shared" si="6"/>
        <v>71829.858912031079</v>
      </c>
      <c r="V42" s="364">
        <f t="shared" si="1"/>
        <v>145398.8168968423</v>
      </c>
      <c r="W42" s="364">
        <f t="shared" si="7"/>
        <v>145000</v>
      </c>
      <c r="X42" s="364">
        <f t="shared" si="2"/>
        <v>497000</v>
      </c>
      <c r="Y42" s="364">
        <f t="shared" si="8"/>
        <v>552000</v>
      </c>
    </row>
    <row r="43" spans="1:28" s="467" customFormat="1" ht="15.75" hidden="1" x14ac:dyDescent="0.25">
      <c r="A43" s="461">
        <v>15</v>
      </c>
      <c r="B43" s="462" t="s">
        <v>24</v>
      </c>
      <c r="C43" s="460" t="s">
        <v>155</v>
      </c>
      <c r="D43" s="460" t="str">
        <f t="shared" si="3"/>
        <v>Tiêm bắp</v>
      </c>
      <c r="E43" s="364">
        <f>+'15'!F7</f>
        <v>65408.836034559223</v>
      </c>
      <c r="F43" s="364">
        <f t="shared" si="9"/>
        <v>5101.8892106956191</v>
      </c>
      <c r="G43" s="364">
        <f t="shared" si="20"/>
        <v>4209.4902971417141</v>
      </c>
      <c r="H43" s="364">
        <f t="shared" si="21"/>
        <v>5835.6488338611716</v>
      </c>
      <c r="I43" s="364">
        <f t="shared" si="22"/>
        <v>8055.5864376257732</v>
      </c>
      <c r="J43" s="367">
        <f t="shared" si="4"/>
        <v>88611.450813883508</v>
      </c>
      <c r="K43" s="364">
        <v>175392</v>
      </c>
      <c r="L43" s="364">
        <f>+'15'!F15</f>
        <v>3445.8788888888885</v>
      </c>
      <c r="M43" s="364">
        <f>+'15'!F29</f>
        <v>10000</v>
      </c>
      <c r="N43" s="364">
        <f t="shared" si="23"/>
        <v>1048.7785533333333</v>
      </c>
      <c r="O43" s="367">
        <f t="shared" si="24"/>
        <v>14494.657442222222</v>
      </c>
      <c r="P43" s="364">
        <f>+'15'!F32</f>
        <v>53021.44836597619</v>
      </c>
      <c r="Q43" s="364">
        <f t="shared" si="13"/>
        <v>4135.6729725461428</v>
      </c>
      <c r="R43" s="364">
        <f t="shared" si="14"/>
        <v>3412.2801439097834</v>
      </c>
      <c r="S43" s="364">
        <f t="shared" si="15"/>
        <v>4730.4702557779483</v>
      </c>
      <c r="T43" s="364">
        <f t="shared" si="16"/>
        <v>6529.9871738210059</v>
      </c>
      <c r="U43" s="367">
        <f t="shared" si="6"/>
        <v>71829.858912031079</v>
      </c>
      <c r="V43" s="364">
        <f t="shared" si="1"/>
        <v>174935.96716813679</v>
      </c>
      <c r="W43" s="364">
        <f t="shared" si="7"/>
        <v>175000</v>
      </c>
      <c r="X43" s="364">
        <f t="shared" si="2"/>
        <v>350392</v>
      </c>
      <c r="Y43" s="364">
        <f t="shared" si="8"/>
        <v>375392</v>
      </c>
    </row>
    <row r="44" spans="1:28" s="467" customFormat="1" ht="15.75" hidden="1" x14ac:dyDescent="0.25">
      <c r="A44" s="461"/>
      <c r="B44" s="462"/>
      <c r="C44" s="460" t="s">
        <v>25</v>
      </c>
      <c r="D44" s="460" t="str">
        <f t="shared" si="3"/>
        <v>Tiêm bắp</v>
      </c>
      <c r="E44" s="364">
        <f>+'15'!F7</f>
        <v>65408.836034559223</v>
      </c>
      <c r="F44" s="364">
        <f t="shared" si="9"/>
        <v>5101.8892106956191</v>
      </c>
      <c r="G44" s="364">
        <f t="shared" si="20"/>
        <v>4209.4902971417141</v>
      </c>
      <c r="H44" s="364">
        <f t="shared" si="21"/>
        <v>5835.6488338611716</v>
      </c>
      <c r="I44" s="364">
        <f t="shared" si="22"/>
        <v>8055.5864376257732</v>
      </c>
      <c r="J44" s="367">
        <f t="shared" si="4"/>
        <v>88611.450813883508</v>
      </c>
      <c r="K44" s="364">
        <v>1102000</v>
      </c>
      <c r="L44" s="364">
        <f>+'15'!F15</f>
        <v>3445.8788888888885</v>
      </c>
      <c r="M44" s="364">
        <f>+'15'!F29</f>
        <v>10000</v>
      </c>
      <c r="N44" s="364">
        <f t="shared" si="23"/>
        <v>1048.7785533333333</v>
      </c>
      <c r="O44" s="367">
        <f t="shared" si="24"/>
        <v>14494.657442222222</v>
      </c>
      <c r="P44" s="364">
        <f>+'15'!F32</f>
        <v>53021.44836597619</v>
      </c>
      <c r="Q44" s="364">
        <f t="shared" si="13"/>
        <v>4135.6729725461428</v>
      </c>
      <c r="R44" s="364">
        <f t="shared" si="14"/>
        <v>3412.2801439097834</v>
      </c>
      <c r="S44" s="364">
        <f t="shared" si="15"/>
        <v>4730.4702557779483</v>
      </c>
      <c r="T44" s="364">
        <f t="shared" si="16"/>
        <v>6529.9871738210059</v>
      </c>
      <c r="U44" s="367">
        <f t="shared" si="6"/>
        <v>71829.858912031079</v>
      </c>
      <c r="V44" s="364">
        <f t="shared" si="1"/>
        <v>174935.96716813679</v>
      </c>
      <c r="W44" s="364">
        <f t="shared" si="7"/>
        <v>175000</v>
      </c>
      <c r="X44" s="364">
        <f t="shared" si="2"/>
        <v>1277000</v>
      </c>
      <c r="Y44" s="364">
        <f t="shared" si="8"/>
        <v>1302000</v>
      </c>
    </row>
    <row r="45" spans="1:28" s="467" customFormat="1" ht="15.75" hidden="1" x14ac:dyDescent="0.25">
      <c r="A45" s="461"/>
      <c r="B45" s="462"/>
      <c r="C45" s="460" t="s">
        <v>36</v>
      </c>
      <c r="D45" s="460" t="str">
        <f t="shared" si="3"/>
        <v>Tiêm bắp</v>
      </c>
      <c r="E45" s="364">
        <f>+'15'!F7</f>
        <v>65408.836034559223</v>
      </c>
      <c r="F45" s="364">
        <f t="shared" si="9"/>
        <v>5101.8892106956191</v>
      </c>
      <c r="G45" s="364">
        <f t="shared" si="20"/>
        <v>4209.4902971417141</v>
      </c>
      <c r="H45" s="364">
        <f t="shared" si="21"/>
        <v>5835.6488338611716</v>
      </c>
      <c r="I45" s="364">
        <f t="shared" si="22"/>
        <v>8055.5864376257732</v>
      </c>
      <c r="J45" s="367">
        <f t="shared" si="4"/>
        <v>88611.450813883508</v>
      </c>
      <c r="K45" s="364">
        <v>0</v>
      </c>
      <c r="L45" s="364">
        <f>+'15'!F15</f>
        <v>3445.8788888888885</v>
      </c>
      <c r="M45" s="364">
        <f>+'15'!F29</f>
        <v>10000</v>
      </c>
      <c r="N45" s="364">
        <f t="shared" si="23"/>
        <v>1048.7785533333333</v>
      </c>
      <c r="O45" s="367">
        <f t="shared" si="24"/>
        <v>14494.657442222222</v>
      </c>
      <c r="P45" s="364">
        <f>+'15'!F32</f>
        <v>53021.44836597619</v>
      </c>
      <c r="Q45" s="364">
        <f t="shared" si="13"/>
        <v>4135.6729725461428</v>
      </c>
      <c r="R45" s="364">
        <f t="shared" si="14"/>
        <v>3412.2801439097834</v>
      </c>
      <c r="S45" s="364">
        <f t="shared" si="15"/>
        <v>4730.4702557779483</v>
      </c>
      <c r="T45" s="364">
        <f t="shared" si="16"/>
        <v>6529.9871738210059</v>
      </c>
      <c r="U45" s="367">
        <f t="shared" si="6"/>
        <v>71829.858912031079</v>
      </c>
      <c r="V45" s="364">
        <f t="shared" si="1"/>
        <v>174935.96716813679</v>
      </c>
      <c r="W45" s="364">
        <f t="shared" si="7"/>
        <v>175000</v>
      </c>
      <c r="X45" s="364">
        <f t="shared" si="2"/>
        <v>175000</v>
      </c>
      <c r="Y45" s="364">
        <f t="shared" si="8"/>
        <v>200000</v>
      </c>
    </row>
    <row r="46" spans="1:28" s="467" customFormat="1" ht="15.75" hidden="1" x14ac:dyDescent="0.25">
      <c r="A46" s="461">
        <v>16</v>
      </c>
      <c r="B46" s="462" t="s">
        <v>26</v>
      </c>
      <c r="C46" s="460" t="s">
        <v>99</v>
      </c>
      <c r="D46" s="460" t="str">
        <f t="shared" si="3"/>
        <v>Tiêm bắp</v>
      </c>
      <c r="E46" s="364">
        <f>+'16'!F8/2</f>
        <v>26163.534413823691</v>
      </c>
      <c r="F46" s="364">
        <v>5101.8892106956191</v>
      </c>
      <c r="G46" s="364">
        <v>4209.4902971417141</v>
      </c>
      <c r="H46" s="364">
        <v>5835.6488338611716</v>
      </c>
      <c r="I46" s="364">
        <v>8055.5864376257732</v>
      </c>
      <c r="J46" s="367">
        <f t="shared" si="4"/>
        <v>49366.149193147969</v>
      </c>
      <c r="K46" s="364">
        <v>1509600</v>
      </c>
      <c r="L46" s="364">
        <f>+'16'!F15</f>
        <v>2609.8788888888885</v>
      </c>
      <c r="M46" s="364">
        <f>+'16'!F26</f>
        <v>10000</v>
      </c>
      <c r="N46" s="364">
        <f t="shared" si="23"/>
        <v>983.57055333333335</v>
      </c>
      <c r="O46" s="367">
        <f t="shared" si="24"/>
        <v>13593.449442222221</v>
      </c>
      <c r="P46" s="364">
        <f>+'16'!F29</f>
        <v>53021.44836597619</v>
      </c>
      <c r="Q46" s="364">
        <f t="shared" si="13"/>
        <v>4135.6729725461428</v>
      </c>
      <c r="R46" s="364">
        <f t="shared" si="14"/>
        <v>3412.2801439097834</v>
      </c>
      <c r="S46" s="364">
        <f t="shared" si="15"/>
        <v>4730.4702557779483</v>
      </c>
      <c r="T46" s="364">
        <f t="shared" si="16"/>
        <v>6529.9871738210059</v>
      </c>
      <c r="U46" s="367">
        <f t="shared" si="6"/>
        <v>71829.858912031079</v>
      </c>
      <c r="V46" s="364">
        <f t="shared" si="1"/>
        <v>134789.45754740125</v>
      </c>
      <c r="W46" s="364">
        <f t="shared" si="7"/>
        <v>135000</v>
      </c>
      <c r="X46" s="364">
        <f t="shared" si="2"/>
        <v>1644600</v>
      </c>
      <c r="Y46" s="364">
        <f t="shared" si="8"/>
        <v>1709600</v>
      </c>
    </row>
    <row r="47" spans="1:28" s="467" customFormat="1" ht="15.75" hidden="1" x14ac:dyDescent="0.25">
      <c r="A47" s="461"/>
      <c r="B47" s="462"/>
      <c r="C47" s="460" t="s">
        <v>28</v>
      </c>
      <c r="D47" s="460" t="str">
        <f t="shared" si="3"/>
        <v>Tiêm bắp</v>
      </c>
      <c r="E47" s="364">
        <f>+'16'!F8/2</f>
        <v>26163.534413823691</v>
      </c>
      <c r="F47" s="364">
        <v>5101.8892106956191</v>
      </c>
      <c r="G47" s="364">
        <v>4209.4902971417141</v>
      </c>
      <c r="H47" s="364">
        <v>5835.6488338611716</v>
      </c>
      <c r="I47" s="364">
        <v>8055.5864376257732</v>
      </c>
      <c r="J47" s="367">
        <f t="shared" si="4"/>
        <v>49366.149193147969</v>
      </c>
      <c r="K47" s="364">
        <v>2726850</v>
      </c>
      <c r="L47" s="364">
        <f>+'16'!F15</f>
        <v>2609.8788888888885</v>
      </c>
      <c r="M47" s="364">
        <f>+'16'!F26</f>
        <v>10000</v>
      </c>
      <c r="N47" s="364">
        <f t="shared" si="23"/>
        <v>983.57055333333335</v>
      </c>
      <c r="O47" s="367">
        <f t="shared" si="24"/>
        <v>13593.449442222221</v>
      </c>
      <c r="P47" s="364">
        <f>+'16'!F29</f>
        <v>53021.44836597619</v>
      </c>
      <c r="Q47" s="364">
        <f t="shared" si="13"/>
        <v>4135.6729725461428</v>
      </c>
      <c r="R47" s="364">
        <f t="shared" si="14"/>
        <v>3412.2801439097834</v>
      </c>
      <c r="S47" s="364">
        <f t="shared" si="15"/>
        <v>4730.4702557779483</v>
      </c>
      <c r="T47" s="364">
        <f t="shared" si="16"/>
        <v>6529.9871738210059</v>
      </c>
      <c r="U47" s="367">
        <f t="shared" si="6"/>
        <v>71829.858912031079</v>
      </c>
      <c r="V47" s="364">
        <f t="shared" si="1"/>
        <v>134789.45754740125</v>
      </c>
      <c r="W47" s="364">
        <f t="shared" si="7"/>
        <v>135000</v>
      </c>
      <c r="X47" s="364">
        <f t="shared" si="2"/>
        <v>2861850</v>
      </c>
      <c r="Y47" s="364">
        <f t="shared" si="8"/>
        <v>2926850</v>
      </c>
    </row>
    <row r="48" spans="1:28" s="467" customFormat="1" ht="31.5" hidden="1" x14ac:dyDescent="0.25">
      <c r="A48" s="463">
        <v>17</v>
      </c>
      <c r="B48" s="464" t="s">
        <v>27</v>
      </c>
      <c r="C48" s="460" t="s">
        <v>34</v>
      </c>
      <c r="D48" s="460" t="str">
        <f t="shared" si="3"/>
        <v>tiêm dưới da</v>
      </c>
      <c r="E48" s="364">
        <f>+'17'!F7</f>
        <v>65408.836034559223</v>
      </c>
      <c r="F48" s="364">
        <f t="shared" si="9"/>
        <v>5101.8892106956191</v>
      </c>
      <c r="G48" s="364">
        <f t="shared" si="20"/>
        <v>4209.4902971417141</v>
      </c>
      <c r="H48" s="364">
        <f t="shared" si="21"/>
        <v>5835.6488338611716</v>
      </c>
      <c r="I48" s="364">
        <f t="shared" si="22"/>
        <v>8055.5864376257732</v>
      </c>
      <c r="J48" s="367">
        <f t="shared" si="4"/>
        <v>88611.450813883508</v>
      </c>
      <c r="K48" s="364">
        <v>960336</v>
      </c>
      <c r="L48" s="364">
        <f>+'17'!F18</f>
        <v>3445.8788888888885</v>
      </c>
      <c r="M48" s="364">
        <f>+'17'!F27</f>
        <v>14000</v>
      </c>
      <c r="N48" s="364">
        <f t="shared" si="23"/>
        <v>1360.7785533333333</v>
      </c>
      <c r="O48" s="367">
        <f t="shared" si="24"/>
        <v>18806.657442222222</v>
      </c>
      <c r="P48" s="364">
        <f>+'17'!F30</f>
        <v>53021.44836597619</v>
      </c>
      <c r="Q48" s="364">
        <f t="shared" si="13"/>
        <v>4135.6729725461428</v>
      </c>
      <c r="R48" s="364">
        <f t="shared" si="14"/>
        <v>3412.2801439097834</v>
      </c>
      <c r="S48" s="364">
        <f t="shared" si="15"/>
        <v>4730.4702557779483</v>
      </c>
      <c r="T48" s="364">
        <f t="shared" si="16"/>
        <v>6529.9871738210059</v>
      </c>
      <c r="U48" s="367">
        <f t="shared" si="6"/>
        <v>71829.858912031079</v>
      </c>
      <c r="V48" s="364">
        <f t="shared" si="1"/>
        <v>179247.96716813679</v>
      </c>
      <c r="W48" s="364">
        <f t="shared" si="7"/>
        <v>179000</v>
      </c>
      <c r="X48" s="364">
        <f t="shared" si="2"/>
        <v>1139336</v>
      </c>
      <c r="Y48" s="364">
        <f t="shared" si="8"/>
        <v>1160336</v>
      </c>
    </row>
    <row r="49" spans="1:25" s="467" customFormat="1" ht="31.5" hidden="1" x14ac:dyDescent="0.25">
      <c r="A49" s="468">
        <v>18</v>
      </c>
      <c r="B49" s="469" t="s">
        <v>29</v>
      </c>
      <c r="C49" s="460" t="s">
        <v>37</v>
      </c>
      <c r="D49" s="460" t="str">
        <f t="shared" si="3"/>
        <v>tiêm dưới da</v>
      </c>
      <c r="E49" s="364">
        <f>+'18'!F7</f>
        <v>65408.836034559223</v>
      </c>
      <c r="F49" s="364">
        <f t="shared" si="9"/>
        <v>5101.8892106956191</v>
      </c>
      <c r="G49" s="364">
        <f t="shared" si="20"/>
        <v>4209.4902971417141</v>
      </c>
      <c r="H49" s="364">
        <f t="shared" si="21"/>
        <v>5835.6488338611716</v>
      </c>
      <c r="I49" s="364">
        <f t="shared" si="22"/>
        <v>8055.5864376257732</v>
      </c>
      <c r="J49" s="367">
        <f t="shared" si="4"/>
        <v>88611.450813883508</v>
      </c>
      <c r="K49" s="364">
        <v>3395385</v>
      </c>
      <c r="L49" s="364">
        <f>+'18'!F18</f>
        <v>3445.8788888888885</v>
      </c>
      <c r="M49" s="364">
        <f>+'18'!F27</f>
        <v>14000</v>
      </c>
      <c r="N49" s="364">
        <f t="shared" si="23"/>
        <v>1360.7785533333333</v>
      </c>
      <c r="O49" s="367">
        <f t="shared" si="24"/>
        <v>18806.657442222222</v>
      </c>
      <c r="P49" s="364">
        <f>+'18'!F30</f>
        <v>53021.44836597619</v>
      </c>
      <c r="Q49" s="364">
        <f t="shared" si="13"/>
        <v>4135.6729725461428</v>
      </c>
      <c r="R49" s="364">
        <f t="shared" si="14"/>
        <v>3412.2801439097834</v>
      </c>
      <c r="S49" s="364">
        <f t="shared" si="15"/>
        <v>4730.4702557779483</v>
      </c>
      <c r="T49" s="364">
        <f t="shared" si="16"/>
        <v>6529.9871738210059</v>
      </c>
      <c r="U49" s="367">
        <f t="shared" si="6"/>
        <v>71829.858912031079</v>
      </c>
      <c r="V49" s="364">
        <f t="shared" si="1"/>
        <v>179247.96716813679</v>
      </c>
      <c r="W49" s="364">
        <f t="shared" si="7"/>
        <v>179000</v>
      </c>
      <c r="X49" s="364">
        <f t="shared" si="2"/>
        <v>3574385</v>
      </c>
      <c r="Y49" s="364">
        <f t="shared" si="8"/>
        <v>3595385</v>
      </c>
    </row>
    <row r="50" spans="1:25" s="467" customFormat="1" ht="15.75" hidden="1" x14ac:dyDescent="0.25">
      <c r="A50" s="461">
        <v>19</v>
      </c>
      <c r="B50" s="462" t="s">
        <v>30</v>
      </c>
      <c r="C50" s="460" t="s">
        <v>31</v>
      </c>
      <c r="D50" s="460" t="str">
        <f t="shared" si="3"/>
        <v>Tiêm bắp</v>
      </c>
      <c r="E50" s="364">
        <f>+'19'!F7/2</f>
        <v>21802.945344853073</v>
      </c>
      <c r="F50" s="364">
        <f>+'19'!$F$10</f>
        <v>3401.2594737970794</v>
      </c>
      <c r="G50" s="364">
        <f>+'19'!$F$11</f>
        <v>2806.3268647611426</v>
      </c>
      <c r="H50" s="364">
        <f>+'19'!$F$12</f>
        <v>3890.4325559074473</v>
      </c>
      <c r="I50" s="364">
        <f>+'19'!$F$13</f>
        <v>5370.3909584171815</v>
      </c>
      <c r="J50" s="367">
        <f t="shared" si="4"/>
        <v>37271.355197735924</v>
      </c>
      <c r="K50" s="364">
        <v>864000</v>
      </c>
      <c r="L50" s="364">
        <f>+'19'!F15</f>
        <v>2609.8788888888885</v>
      </c>
      <c r="M50" s="364">
        <f>+'19'!F26</f>
        <v>10000</v>
      </c>
      <c r="N50" s="364">
        <f t="shared" si="23"/>
        <v>983.57055333333335</v>
      </c>
      <c r="O50" s="367">
        <f t="shared" si="24"/>
        <v>13593.449442222221</v>
      </c>
      <c r="P50" s="364">
        <f>+'19'!F29</f>
        <v>53021.44836597619</v>
      </c>
      <c r="Q50" s="364">
        <f t="shared" si="13"/>
        <v>4135.6729725461428</v>
      </c>
      <c r="R50" s="364">
        <f t="shared" si="14"/>
        <v>3412.2801439097834</v>
      </c>
      <c r="S50" s="364">
        <f t="shared" si="15"/>
        <v>4730.4702557779483</v>
      </c>
      <c r="T50" s="364">
        <f t="shared" si="16"/>
        <v>6529.9871738210059</v>
      </c>
      <c r="U50" s="367">
        <f t="shared" si="6"/>
        <v>71829.858912031079</v>
      </c>
      <c r="V50" s="364">
        <f t="shared" si="1"/>
        <v>122694.66355198922</v>
      </c>
      <c r="W50" s="364">
        <f t="shared" si="7"/>
        <v>123000</v>
      </c>
      <c r="X50" s="364">
        <f t="shared" si="2"/>
        <v>987000</v>
      </c>
      <c r="Y50" s="364">
        <f t="shared" si="8"/>
        <v>1064000</v>
      </c>
    </row>
    <row r="51" spans="1:25" s="467" customFormat="1" ht="15.75" hidden="1" x14ac:dyDescent="0.25">
      <c r="A51" s="461"/>
      <c r="B51" s="462"/>
      <c r="C51" s="460" t="s">
        <v>32</v>
      </c>
      <c r="D51" s="460" t="str">
        <f t="shared" si="3"/>
        <v>Tiêm bắp</v>
      </c>
      <c r="E51" s="364">
        <f>+'19'!F7/2</f>
        <v>21802.945344853073</v>
      </c>
      <c r="F51" s="364">
        <f>+'19'!$F$10</f>
        <v>3401.2594737970794</v>
      </c>
      <c r="G51" s="364">
        <f>+'19'!$F$11</f>
        <v>2806.3268647611426</v>
      </c>
      <c r="H51" s="364">
        <f>+'19'!$F$12</f>
        <v>3890.4325559074473</v>
      </c>
      <c r="I51" s="364">
        <f>+'19'!$F$13</f>
        <v>5370.3909584171815</v>
      </c>
      <c r="J51" s="367">
        <f t="shared" si="4"/>
        <v>37271.355197735924</v>
      </c>
      <c r="K51" s="364">
        <v>865200</v>
      </c>
      <c r="L51" s="364">
        <f>+'19'!F15</f>
        <v>2609.8788888888885</v>
      </c>
      <c r="M51" s="364">
        <f>+'19'!F26</f>
        <v>10000</v>
      </c>
      <c r="N51" s="364">
        <f t="shared" si="23"/>
        <v>983.57055333333335</v>
      </c>
      <c r="O51" s="367">
        <f t="shared" si="24"/>
        <v>13593.449442222221</v>
      </c>
      <c r="P51" s="364">
        <f>+'19'!F29</f>
        <v>53021.44836597619</v>
      </c>
      <c r="Q51" s="364">
        <f t="shared" si="13"/>
        <v>4135.6729725461428</v>
      </c>
      <c r="R51" s="364">
        <f t="shared" si="14"/>
        <v>3412.2801439097834</v>
      </c>
      <c r="S51" s="364">
        <f t="shared" si="15"/>
        <v>4730.4702557779483</v>
      </c>
      <c r="T51" s="364">
        <f t="shared" si="16"/>
        <v>6529.9871738210059</v>
      </c>
      <c r="U51" s="367">
        <f t="shared" si="6"/>
        <v>71829.858912031079</v>
      </c>
      <c r="V51" s="364">
        <f t="shared" si="1"/>
        <v>122694.66355198922</v>
      </c>
      <c r="W51" s="364">
        <f t="shared" si="7"/>
        <v>123000</v>
      </c>
      <c r="X51" s="364">
        <f t="shared" si="2"/>
        <v>988200</v>
      </c>
      <c r="Y51" s="364">
        <f t="shared" si="8"/>
        <v>1065200</v>
      </c>
    </row>
    <row r="52" spans="1:25" s="467" customFormat="1" ht="31.5" hidden="1" x14ac:dyDescent="0.25">
      <c r="A52" s="461">
        <v>20</v>
      </c>
      <c r="B52" s="462" t="s">
        <v>33</v>
      </c>
      <c r="C52" s="460" t="s">
        <v>159</v>
      </c>
      <c r="D52" s="460" t="str">
        <f t="shared" si="3"/>
        <v>đường uống</v>
      </c>
      <c r="E52" s="364">
        <f>+'20'!F7</f>
        <v>43605.890689706146</v>
      </c>
      <c r="F52" s="364">
        <f t="shared" si="9"/>
        <v>3401.2594737970794</v>
      </c>
      <c r="G52" s="364">
        <f t="shared" si="20"/>
        <v>2806.3268647611426</v>
      </c>
      <c r="H52" s="364">
        <f t="shared" si="21"/>
        <v>3890.4325559074473</v>
      </c>
      <c r="I52" s="364">
        <f t="shared" si="22"/>
        <v>5370.3909584171815</v>
      </c>
      <c r="J52" s="367">
        <f t="shared" si="4"/>
        <v>59074.300542589001</v>
      </c>
      <c r="K52" s="364">
        <v>535320</v>
      </c>
      <c r="L52" s="364">
        <f>+'20'!F15</f>
        <v>1009.7222222222222</v>
      </c>
      <c r="M52" s="364">
        <f>+'20'!F23</f>
        <v>7000</v>
      </c>
      <c r="N52" s="364">
        <f t="shared" si="23"/>
        <v>624.75833333333333</v>
      </c>
      <c r="O52" s="367">
        <f t="shared" si="24"/>
        <v>8634.4805555555558</v>
      </c>
      <c r="P52" s="364">
        <f>+'20'!F26</f>
        <v>53021.44836597619</v>
      </c>
      <c r="Q52" s="364">
        <f t="shared" si="13"/>
        <v>4135.6729725461428</v>
      </c>
      <c r="R52" s="364">
        <f t="shared" si="14"/>
        <v>3412.2801439097834</v>
      </c>
      <c r="S52" s="364">
        <f t="shared" si="15"/>
        <v>4730.4702557779483</v>
      </c>
      <c r="T52" s="364">
        <f t="shared" si="16"/>
        <v>6529.9871738210059</v>
      </c>
      <c r="U52" s="367">
        <f t="shared" si="6"/>
        <v>71829.858912031079</v>
      </c>
      <c r="V52" s="364">
        <f t="shared" si="1"/>
        <v>139538.64001017564</v>
      </c>
      <c r="W52" s="364">
        <f t="shared" si="7"/>
        <v>140000</v>
      </c>
      <c r="X52" s="364">
        <f t="shared" si="2"/>
        <v>675320</v>
      </c>
      <c r="Y52" s="364">
        <f t="shared" si="8"/>
        <v>735320</v>
      </c>
    </row>
    <row r="53" spans="1:25" s="467" customFormat="1" ht="31.5" hidden="1" x14ac:dyDescent="0.25">
      <c r="A53" s="461"/>
      <c r="B53" s="462"/>
      <c r="C53" s="460" t="s">
        <v>160</v>
      </c>
      <c r="D53" s="460" t="str">
        <f t="shared" si="3"/>
        <v>đường uống</v>
      </c>
      <c r="E53" s="364">
        <f>+'20'!F7/2</f>
        <v>21802.945344853073</v>
      </c>
      <c r="F53" s="364">
        <v>3401.2594737970794</v>
      </c>
      <c r="G53" s="364">
        <v>2806.3268647611426</v>
      </c>
      <c r="H53" s="364">
        <v>3890.4325559074473</v>
      </c>
      <c r="I53" s="364">
        <v>5370.3909584171815</v>
      </c>
      <c r="J53" s="367">
        <f t="shared" si="4"/>
        <v>37271.355197735924</v>
      </c>
      <c r="K53" s="364">
        <v>700719</v>
      </c>
      <c r="L53" s="364">
        <f>+'20'!F15</f>
        <v>1009.7222222222222</v>
      </c>
      <c r="M53" s="364">
        <f>+'20'!F23</f>
        <v>7000</v>
      </c>
      <c r="N53" s="364">
        <f t="shared" si="23"/>
        <v>624.75833333333333</v>
      </c>
      <c r="O53" s="367">
        <f t="shared" si="24"/>
        <v>8634.4805555555558</v>
      </c>
      <c r="P53" s="364">
        <f>+'20'!F26</f>
        <v>53021.44836597619</v>
      </c>
      <c r="Q53" s="364">
        <f t="shared" si="13"/>
        <v>4135.6729725461428</v>
      </c>
      <c r="R53" s="364">
        <f t="shared" si="14"/>
        <v>3412.2801439097834</v>
      </c>
      <c r="S53" s="364">
        <f t="shared" si="15"/>
        <v>4730.4702557779483</v>
      </c>
      <c r="T53" s="364">
        <f t="shared" si="16"/>
        <v>6529.9871738210059</v>
      </c>
      <c r="U53" s="367">
        <f t="shared" si="6"/>
        <v>71829.858912031079</v>
      </c>
      <c r="V53" s="364">
        <f t="shared" si="1"/>
        <v>117735.69466532256</v>
      </c>
      <c r="W53" s="364">
        <f t="shared" si="7"/>
        <v>118000</v>
      </c>
      <c r="X53" s="364">
        <f t="shared" si="2"/>
        <v>818719</v>
      </c>
      <c r="Y53" s="364">
        <f t="shared" si="8"/>
        <v>900719</v>
      </c>
    </row>
    <row r="54" spans="1:25" s="467" customFormat="1" ht="31.5" hidden="1" x14ac:dyDescent="0.25">
      <c r="A54" s="461"/>
      <c r="B54" s="462"/>
      <c r="C54" s="460" t="s">
        <v>101</v>
      </c>
      <c r="D54" s="460" t="str">
        <f t="shared" si="3"/>
        <v>đường uống</v>
      </c>
      <c r="E54" s="364">
        <f>+'20'!F7</f>
        <v>43605.890689706146</v>
      </c>
      <c r="F54" s="364">
        <f t="shared" si="9"/>
        <v>3401.2594737970794</v>
      </c>
      <c r="G54" s="364">
        <f t="shared" si="20"/>
        <v>2806.3268647611426</v>
      </c>
      <c r="H54" s="364">
        <f t="shared" si="21"/>
        <v>3890.4325559074473</v>
      </c>
      <c r="I54" s="364">
        <f t="shared" si="22"/>
        <v>5370.3909584171815</v>
      </c>
      <c r="J54" s="367">
        <f t="shared" si="4"/>
        <v>59074.300542589001</v>
      </c>
      <c r="K54" s="364">
        <v>339780</v>
      </c>
      <c r="L54" s="364">
        <f>+'20'!F20</f>
        <v>1009.7222222222222</v>
      </c>
      <c r="M54" s="364">
        <f>+'20'!F23</f>
        <v>7000</v>
      </c>
      <c r="N54" s="364">
        <f t="shared" si="23"/>
        <v>624.75833333333333</v>
      </c>
      <c r="O54" s="367">
        <f t="shared" si="24"/>
        <v>8634.4805555555558</v>
      </c>
      <c r="P54" s="364">
        <f>+'20'!F26</f>
        <v>53021.44836597619</v>
      </c>
      <c r="Q54" s="364">
        <f t="shared" si="13"/>
        <v>4135.6729725461428</v>
      </c>
      <c r="R54" s="364">
        <f t="shared" si="14"/>
        <v>3412.2801439097834</v>
      </c>
      <c r="S54" s="364">
        <f t="shared" si="15"/>
        <v>4730.4702557779483</v>
      </c>
      <c r="T54" s="364">
        <f t="shared" si="16"/>
        <v>6529.9871738210059</v>
      </c>
      <c r="U54" s="367">
        <f t="shared" si="6"/>
        <v>71829.858912031079</v>
      </c>
      <c r="V54" s="364">
        <f t="shared" si="1"/>
        <v>139538.64001017564</v>
      </c>
      <c r="W54" s="364">
        <f t="shared" si="7"/>
        <v>140000</v>
      </c>
      <c r="X54" s="364">
        <f t="shared" si="2"/>
        <v>479780</v>
      </c>
      <c r="Y54" s="364">
        <f t="shared" si="8"/>
        <v>539780</v>
      </c>
    </row>
    <row r="55" spans="1:25" s="467" customFormat="1" ht="31.5" hidden="1" x14ac:dyDescent="0.25">
      <c r="A55" s="463">
        <v>21</v>
      </c>
      <c r="B55" s="464" t="s">
        <v>166</v>
      </c>
      <c r="C55" s="460" t="s">
        <v>92</v>
      </c>
      <c r="D55" s="460" t="str">
        <f t="shared" si="3"/>
        <v>Tiêm bắp</v>
      </c>
      <c r="E55" s="364">
        <f>+'21'!F7</f>
        <v>65408.836034559223</v>
      </c>
      <c r="F55" s="364">
        <f t="shared" si="9"/>
        <v>5101.8892106956191</v>
      </c>
      <c r="G55" s="364">
        <f t="shared" si="20"/>
        <v>4209.4902971417141</v>
      </c>
      <c r="H55" s="364">
        <f t="shared" si="21"/>
        <v>5835.6488338611716</v>
      </c>
      <c r="I55" s="364">
        <f t="shared" si="22"/>
        <v>8055.5864376257732</v>
      </c>
      <c r="J55" s="367">
        <f t="shared" si="4"/>
        <v>88611.450813883508</v>
      </c>
      <c r="K55" s="364">
        <v>178080</v>
      </c>
      <c r="L55" s="364">
        <f>+'21'!F18</f>
        <v>3445.8788888888885</v>
      </c>
      <c r="M55" s="364">
        <f>+'21'!F27</f>
        <v>10000</v>
      </c>
      <c r="N55" s="364">
        <f t="shared" si="23"/>
        <v>1048.7785533333333</v>
      </c>
      <c r="O55" s="367">
        <f t="shared" si="24"/>
        <v>14494.657442222222</v>
      </c>
      <c r="P55" s="364">
        <f>+'21'!F30</f>
        <v>53021.44836597619</v>
      </c>
      <c r="Q55" s="364">
        <f t="shared" si="13"/>
        <v>4135.6729725461428</v>
      </c>
      <c r="R55" s="364">
        <f t="shared" si="14"/>
        <v>3412.2801439097834</v>
      </c>
      <c r="S55" s="364">
        <f t="shared" si="15"/>
        <v>4730.4702557779483</v>
      </c>
      <c r="T55" s="364">
        <f t="shared" si="16"/>
        <v>6529.9871738210059</v>
      </c>
      <c r="U55" s="367">
        <f t="shared" si="6"/>
        <v>71829.858912031079</v>
      </c>
      <c r="V55" s="364">
        <f t="shared" si="1"/>
        <v>174935.96716813679</v>
      </c>
      <c r="W55" s="364">
        <f t="shared" si="7"/>
        <v>175000</v>
      </c>
      <c r="X55" s="364">
        <f t="shared" si="2"/>
        <v>353080</v>
      </c>
      <c r="Y55" s="364">
        <f t="shared" si="8"/>
        <v>378080</v>
      </c>
    </row>
    <row r="56" spans="1:25" s="467" customFormat="1" ht="78.75" hidden="1" x14ac:dyDescent="0.25">
      <c r="A56" s="470">
        <v>22</v>
      </c>
      <c r="B56" s="471" t="s">
        <v>171</v>
      </c>
      <c r="C56" s="472"/>
      <c r="D56" s="472"/>
      <c r="E56" s="362">
        <f>+'Tiêm tại giường'!F8+'Tiêm tại giường'!F12-'Tiêm tại giường'!F10/3</f>
        <v>72744.831310392401</v>
      </c>
      <c r="F56" s="362">
        <v>5674.0968422106071</v>
      </c>
      <c r="G56" s="362">
        <v>4681.6100107104003</v>
      </c>
      <c r="H56" s="362">
        <v>6490.1520305547774</v>
      </c>
      <c r="I56" s="362">
        <v>8959.0690193868195</v>
      </c>
      <c r="J56" s="368">
        <f t="shared" ref="J56" si="25">+I56+H56+G56+F56+E56</f>
        <v>98549.759213255005</v>
      </c>
      <c r="K56" s="472"/>
      <c r="L56" s="362">
        <f>+'Tiêm tại giường'!F21</f>
        <v>3445.8788888888885</v>
      </c>
      <c r="M56" s="362">
        <f>+'Tiêm tại giường'!F33+'Tiêm tại giường'!F34</f>
        <v>24140</v>
      </c>
      <c r="N56" s="362">
        <f t="shared" ref="N56" si="26">+(L56+M56)*$N$9</f>
        <v>2151.6985533333332</v>
      </c>
      <c r="O56" s="368">
        <f>+N56+M56+L56</f>
        <v>29737.57744222222</v>
      </c>
      <c r="P56" s="362">
        <f>+'Tiêm tại giường'!F37</f>
        <v>53021.44836597619</v>
      </c>
      <c r="Q56" s="362">
        <f t="shared" si="13"/>
        <v>4135.6729725461428</v>
      </c>
      <c r="R56" s="362">
        <f t="shared" si="14"/>
        <v>3412.2801439097834</v>
      </c>
      <c r="S56" s="362">
        <f t="shared" si="15"/>
        <v>4730.4702557779483</v>
      </c>
      <c r="T56" s="362">
        <f t="shared" si="16"/>
        <v>6529.9871738210059</v>
      </c>
      <c r="U56" s="368">
        <f t="shared" ref="U56" si="27">+T56+S56+R56+Q56+P56</f>
        <v>71829.858912031079</v>
      </c>
      <c r="V56" s="362">
        <f t="shared" si="1"/>
        <v>200117.19556750829</v>
      </c>
      <c r="W56" s="362">
        <f t="shared" ref="W56" si="28">+ROUND(V56,-3)</f>
        <v>200000</v>
      </c>
      <c r="X56" s="338" t="s">
        <v>285</v>
      </c>
      <c r="Y56" s="362"/>
    </row>
  </sheetData>
  <mergeCells count="45">
    <mergeCell ref="Y6:Y7"/>
    <mergeCell ref="W5:Y5"/>
    <mergeCell ref="K6:K7"/>
    <mergeCell ref="B52:B54"/>
    <mergeCell ref="B25:B26"/>
    <mergeCell ref="B28:B29"/>
    <mergeCell ref="B30:B33"/>
    <mergeCell ref="B35:B36"/>
    <mergeCell ref="B37:B38"/>
    <mergeCell ref="B39:B42"/>
    <mergeCell ref="B43:B45"/>
    <mergeCell ref="B46:B47"/>
    <mergeCell ref="B50:B51"/>
    <mergeCell ref="B13:B16"/>
    <mergeCell ref="B17:B20"/>
    <mergeCell ref="B22:B23"/>
    <mergeCell ref="A39:A42"/>
    <mergeCell ref="A43:A45"/>
    <mergeCell ref="A46:A47"/>
    <mergeCell ref="A50:A51"/>
    <mergeCell ref="A52:A54"/>
    <mergeCell ref="A1:G1"/>
    <mergeCell ref="A2:G2"/>
    <mergeCell ref="A3:X3"/>
    <mergeCell ref="A4:X4"/>
    <mergeCell ref="A10:A12"/>
    <mergeCell ref="V6:V7"/>
    <mergeCell ref="P6:U6"/>
    <mergeCell ref="B10:B12"/>
    <mergeCell ref="E6:J6"/>
    <mergeCell ref="L6:O6"/>
    <mergeCell ref="W6:W7"/>
    <mergeCell ref="X6:X7"/>
    <mergeCell ref="C6:C7"/>
    <mergeCell ref="B6:B7"/>
    <mergeCell ref="A6:A7"/>
    <mergeCell ref="D6:D7"/>
    <mergeCell ref="A28:A29"/>
    <mergeCell ref="A30:A33"/>
    <mergeCell ref="A35:A36"/>
    <mergeCell ref="A37:A38"/>
    <mergeCell ref="A13:A16"/>
    <mergeCell ref="A17:A20"/>
    <mergeCell ref="A22:A23"/>
    <mergeCell ref="A25:A26"/>
  </mergeCells>
  <pageMargins left="0.118110236220472" right="0" top="0.196850393700787" bottom="0.196850393700787" header="0.31496062992126" footer="0.31496062992126"/>
  <pageSetup paperSize="9" scale="62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F46"/>
  <sheetViews>
    <sheetView workbookViewId="0">
      <selection activeCell="B20" sqref="B20"/>
    </sheetView>
  </sheetViews>
  <sheetFormatPr defaultColWidth="9.140625" defaultRowHeight="15.75" x14ac:dyDescent="0.25"/>
  <cols>
    <col min="1" max="1" width="4.85546875" style="6" customWidth="1"/>
    <col min="2" max="2" width="36.42578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3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42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241" t="s">
        <v>48</v>
      </c>
      <c r="B6" s="242" t="s">
        <v>49</v>
      </c>
      <c r="C6" s="243"/>
      <c r="D6" s="243"/>
      <c r="E6" s="244"/>
      <c r="F6" s="245">
        <f>+F7+F10+F11+F12+F13</f>
        <v>29537.1502712945</v>
      </c>
      <c r="G6" s="377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246">
        <v>1</v>
      </c>
      <c r="B7" s="247" t="s">
        <v>50</v>
      </c>
      <c r="C7" s="248"/>
      <c r="D7" s="248"/>
      <c r="E7" s="249"/>
      <c r="F7" s="250">
        <f t="shared" ref="F7" si="0">F8+F9</f>
        <v>21802.945344853073</v>
      </c>
      <c r="G7" s="37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64.5" customHeight="1" x14ac:dyDescent="0.25">
      <c r="A8" s="251"/>
      <c r="B8" s="372" t="s">
        <v>51</v>
      </c>
      <c r="C8" s="251" t="s">
        <v>52</v>
      </c>
      <c r="D8" s="253">
        <v>5</v>
      </c>
      <c r="E8" s="253">
        <f>Luong!D20</f>
        <v>3488.4712551764919</v>
      </c>
      <c r="F8" s="254">
        <f>D8*E8</f>
        <v>17442.356275882459</v>
      </c>
      <c r="G8" s="406" t="s">
        <v>277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51"/>
      <c r="B9" s="252" t="s">
        <v>53</v>
      </c>
      <c r="C9" s="251"/>
      <c r="D9" s="251"/>
      <c r="E9" s="253"/>
      <c r="F9" s="255">
        <f>F8*20/80</f>
        <v>4360.5890689706148</v>
      </c>
      <c r="G9" s="407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56">
        <v>2</v>
      </c>
      <c r="B10" s="247" t="s">
        <v>245</v>
      </c>
      <c r="C10" s="256"/>
      <c r="D10" s="256"/>
      <c r="E10" s="257">
        <v>7.8E-2</v>
      </c>
      <c r="F10" s="255">
        <f>E10*$F$7</f>
        <v>1700.6297368985397</v>
      </c>
      <c r="G10" s="378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ht="36.6" customHeight="1" x14ac:dyDescent="0.25">
      <c r="A11" s="256">
        <v>3</v>
      </c>
      <c r="B11" s="247" t="s">
        <v>246</v>
      </c>
      <c r="C11" s="256"/>
      <c r="D11" s="256"/>
      <c r="E11" s="257">
        <v>5.9700000000000003E-2</v>
      </c>
      <c r="F11" s="258">
        <f>E11*(F7+F10)</f>
        <v>1403.1634323805713</v>
      </c>
      <c r="G11" s="373" t="s">
        <v>277</v>
      </c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56">
        <v>4</v>
      </c>
      <c r="B12" s="259" t="s">
        <v>247</v>
      </c>
      <c r="C12" s="256"/>
      <c r="D12" s="256"/>
      <c r="E12" s="257">
        <v>7.8100000000000003E-2</v>
      </c>
      <c r="F12" s="255">
        <f>(F7+F11+F10)*E12</f>
        <v>1945.2162779537236</v>
      </c>
      <c r="G12" s="374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56">
        <v>5</v>
      </c>
      <c r="B13" s="247" t="s">
        <v>57</v>
      </c>
      <c r="C13" s="256"/>
      <c r="D13" s="256"/>
      <c r="E13" s="260">
        <v>0.1</v>
      </c>
      <c r="F13" s="255">
        <f>(F7+F11+F10+F12)*E13</f>
        <v>2685.1954792085908</v>
      </c>
      <c r="G13" s="378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56" t="s">
        <v>58</v>
      </c>
      <c r="B14" s="259" t="s">
        <v>59</v>
      </c>
      <c r="C14" s="256"/>
      <c r="D14" s="256"/>
      <c r="E14" s="261"/>
      <c r="F14" s="262">
        <f>+F15+F27+F28</f>
        <v>12254.932775555555</v>
      </c>
      <c r="G14" s="379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39" customHeight="1" x14ac:dyDescent="0.25">
      <c r="A15" s="256" t="s">
        <v>60</v>
      </c>
      <c r="B15" s="259" t="s">
        <v>61</v>
      </c>
      <c r="C15" s="256"/>
      <c r="D15" s="256"/>
      <c r="E15" s="261"/>
      <c r="F15" s="262">
        <f>SUM(F21:F26)</f>
        <v>1368.2122222222222</v>
      </c>
      <c r="G15" s="379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246">
        <v>1</v>
      </c>
      <c r="B16" s="247" t="s">
        <v>62</v>
      </c>
      <c r="C16" s="246"/>
      <c r="D16" s="246"/>
      <c r="E16" s="263"/>
      <c r="F16" s="264"/>
      <c r="G16" s="37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x14ac:dyDescent="0.25">
      <c r="A17" s="251">
        <v>1.1000000000000001</v>
      </c>
      <c r="B17" s="265" t="s">
        <v>63</v>
      </c>
      <c r="C17" s="266" t="s">
        <v>64</v>
      </c>
      <c r="D17" s="251">
        <v>1</v>
      </c>
      <c r="E17" s="253">
        <v>270000</v>
      </c>
      <c r="F17" s="254">
        <f>+E17*D17</f>
        <v>270000</v>
      </c>
      <c r="G17" s="380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x14ac:dyDescent="0.25">
      <c r="A18" s="251">
        <v>1.2</v>
      </c>
      <c r="B18" s="265" t="s">
        <v>65</v>
      </c>
      <c r="C18" s="266" t="s">
        <v>64</v>
      </c>
      <c r="D18" s="251">
        <v>1</v>
      </c>
      <c r="E18" s="253">
        <v>264000</v>
      </c>
      <c r="F18" s="254">
        <f t="shared" ref="F18:F19" si="1">+E18*D18</f>
        <v>264000</v>
      </c>
      <c r="G18" s="380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</row>
    <row r="19" spans="1:240" x14ac:dyDescent="0.25">
      <c r="A19" s="251">
        <v>1.3</v>
      </c>
      <c r="B19" s="265" t="s">
        <v>286</v>
      </c>
      <c r="C19" s="266" t="s">
        <v>64</v>
      </c>
      <c r="D19" s="251">
        <v>1</v>
      </c>
      <c r="E19" s="253">
        <v>259140</v>
      </c>
      <c r="F19" s="254">
        <f t="shared" si="1"/>
        <v>259140</v>
      </c>
      <c r="G19" s="380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</row>
    <row r="20" spans="1:240" s="19" customFormat="1" x14ac:dyDescent="0.25">
      <c r="A20" s="246">
        <v>2</v>
      </c>
      <c r="B20" s="267" t="s">
        <v>66</v>
      </c>
      <c r="C20" s="268"/>
      <c r="D20" s="246"/>
      <c r="E20" s="263"/>
      <c r="F20" s="264"/>
      <c r="G20" s="37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</row>
    <row r="21" spans="1:240" x14ac:dyDescent="0.25">
      <c r="A21" s="251">
        <v>2.1</v>
      </c>
      <c r="B21" s="265" t="s">
        <v>38</v>
      </c>
      <c r="C21" s="266" t="s">
        <v>67</v>
      </c>
      <c r="D21" s="251">
        <v>1</v>
      </c>
      <c r="E21" s="253">
        <v>725</v>
      </c>
      <c r="F21" s="254">
        <v>0</v>
      </c>
      <c r="G21" s="380" t="s">
        <v>85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</row>
    <row r="22" spans="1:240" ht="45" x14ac:dyDescent="0.25">
      <c r="A22" s="251">
        <v>2.2000000000000002</v>
      </c>
      <c r="B22" s="265" t="s">
        <v>248</v>
      </c>
      <c r="C22" s="266" t="s">
        <v>68</v>
      </c>
      <c r="D22" s="269">
        <f>1/9</f>
        <v>0.1111111111111111</v>
      </c>
      <c r="E22" s="253">
        <v>2000</v>
      </c>
      <c r="F22" s="254">
        <f>+E22*D22</f>
        <v>222.2222222222222</v>
      </c>
      <c r="G22" s="380" t="s">
        <v>249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</row>
    <row r="23" spans="1:240" ht="20.25" customHeight="1" x14ac:dyDescent="0.25">
      <c r="A23" s="251">
        <v>2.2999999999999998</v>
      </c>
      <c r="B23" s="265" t="s">
        <v>69</v>
      </c>
      <c r="C23" s="266" t="s">
        <v>70</v>
      </c>
      <c r="D23" s="251">
        <v>1</v>
      </c>
      <c r="E23" s="253">
        <v>150</v>
      </c>
      <c r="F23" s="258">
        <f>+E23*D23</f>
        <v>150</v>
      </c>
      <c r="G23" s="375" t="s">
        <v>110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</row>
    <row r="24" spans="1:240" ht="45" x14ac:dyDescent="0.25">
      <c r="A24" s="251">
        <v>2.4</v>
      </c>
      <c r="B24" s="265" t="s">
        <v>71</v>
      </c>
      <c r="C24" s="266" t="s">
        <v>72</v>
      </c>
      <c r="D24" s="251">
        <v>1</v>
      </c>
      <c r="E24" s="253">
        <v>140.54</v>
      </c>
      <c r="F24" s="258">
        <f t="shared" ref="F24:F26" si="2">+E24*D24</f>
        <v>140.54</v>
      </c>
      <c r="G24" s="380" t="s">
        <v>73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</row>
    <row r="25" spans="1:240" x14ac:dyDescent="0.25">
      <c r="A25" s="251">
        <v>2.5</v>
      </c>
      <c r="B25" s="265" t="s">
        <v>74</v>
      </c>
      <c r="C25" s="266" t="s">
        <v>75</v>
      </c>
      <c r="D25" s="251">
        <v>3</v>
      </c>
      <c r="E25" s="253">
        <v>22.65</v>
      </c>
      <c r="F25" s="258">
        <f t="shared" si="2"/>
        <v>67.949999999999989</v>
      </c>
      <c r="G25" s="380" t="s">
        <v>76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</row>
    <row r="26" spans="1:240" x14ac:dyDescent="0.25">
      <c r="A26" s="251">
        <v>2.6</v>
      </c>
      <c r="B26" s="265" t="s">
        <v>39</v>
      </c>
      <c r="C26" s="266" t="s">
        <v>75</v>
      </c>
      <c r="D26" s="251">
        <v>10</v>
      </c>
      <c r="E26" s="253">
        <v>78.75</v>
      </c>
      <c r="F26" s="258">
        <f t="shared" si="2"/>
        <v>787.5</v>
      </c>
      <c r="G26" s="380" t="s">
        <v>77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</row>
    <row r="27" spans="1:240" s="13" customFormat="1" ht="22.5" customHeight="1" x14ac:dyDescent="0.25">
      <c r="A27" s="256" t="s">
        <v>78</v>
      </c>
      <c r="B27" s="270" t="s">
        <v>79</v>
      </c>
      <c r="C27" s="256"/>
      <c r="D27" s="256"/>
      <c r="E27" s="261"/>
      <c r="F27" s="271">
        <v>10000</v>
      </c>
      <c r="G27" s="381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</row>
    <row r="28" spans="1:240" s="13" customFormat="1" x14ac:dyDescent="0.25">
      <c r="A28" s="256" t="s">
        <v>81</v>
      </c>
      <c r="B28" s="259" t="s">
        <v>82</v>
      </c>
      <c r="C28" s="256"/>
      <c r="D28" s="256"/>
      <c r="E28" s="261"/>
      <c r="F28" s="271">
        <f>+(F15+F27)*7.8%</f>
        <v>886.72055333333333</v>
      </c>
      <c r="G28" s="379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</row>
    <row r="29" spans="1:240" s="13" customFormat="1" x14ac:dyDescent="0.25">
      <c r="A29" s="256" t="s">
        <v>83</v>
      </c>
      <c r="B29" s="259" t="s">
        <v>84</v>
      </c>
      <c r="C29" s="256"/>
      <c r="D29" s="256"/>
      <c r="E29" s="261"/>
      <c r="F29" s="262">
        <f>F30+F34+F33+F35+F36</f>
        <v>71829.858912031064</v>
      </c>
      <c r="G29" s="379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</row>
    <row r="30" spans="1:240" s="19" customFormat="1" ht="16.149999999999999" customHeight="1" x14ac:dyDescent="0.25">
      <c r="A30" s="246">
        <v>1</v>
      </c>
      <c r="B30" s="247" t="s">
        <v>50</v>
      </c>
      <c r="C30" s="248"/>
      <c r="D30" s="248"/>
      <c r="E30" s="272"/>
      <c r="F30" s="273">
        <f t="shared" ref="F30" si="3">F31+F32</f>
        <v>53021.44836597619</v>
      </c>
      <c r="G30" s="37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</row>
    <row r="31" spans="1:240" ht="63" customHeight="1" x14ac:dyDescent="0.25">
      <c r="A31" s="251"/>
      <c r="B31" s="372" t="s">
        <v>230</v>
      </c>
      <c r="C31" s="251" t="s">
        <v>52</v>
      </c>
      <c r="D31" s="251">
        <v>30</v>
      </c>
      <c r="E31" s="253">
        <f>Luong!E20/2</f>
        <v>1413.9052897593651</v>
      </c>
      <c r="F31" s="258">
        <f>D31*E31</f>
        <v>42417.158692780955</v>
      </c>
      <c r="G31" s="380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</row>
    <row r="32" spans="1:240" ht="25.5" customHeight="1" x14ac:dyDescent="0.25">
      <c r="A32" s="251"/>
      <c r="B32" s="252" t="s">
        <v>53</v>
      </c>
      <c r="C32" s="251"/>
      <c r="D32" s="251"/>
      <c r="E32" s="274">
        <v>0.2</v>
      </c>
      <c r="F32" s="255">
        <f>F31*20/80</f>
        <v>10604.289673195239</v>
      </c>
      <c r="G32" s="373" t="s">
        <v>277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</row>
    <row r="33" spans="1:240" s="19" customFormat="1" x14ac:dyDescent="0.25">
      <c r="A33" s="246">
        <v>2</v>
      </c>
      <c r="B33" s="247" t="s">
        <v>245</v>
      </c>
      <c r="C33" s="246"/>
      <c r="D33" s="246"/>
      <c r="E33" s="257">
        <v>7.8E-2</v>
      </c>
      <c r="F33" s="275">
        <f>E33*$F$30</f>
        <v>4135.6729725461428</v>
      </c>
      <c r="G33" s="37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</row>
    <row r="34" spans="1:240" s="19" customFormat="1" x14ac:dyDescent="0.25">
      <c r="A34" s="246">
        <v>3</v>
      </c>
      <c r="B34" s="247" t="s">
        <v>246</v>
      </c>
      <c r="C34" s="246"/>
      <c r="D34" s="246"/>
      <c r="E34" s="257">
        <v>5.9700000000000003E-2</v>
      </c>
      <c r="F34" s="275">
        <f>E34*(F30+F33)</f>
        <v>3412.2801439097834</v>
      </c>
      <c r="G34" s="37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s="19" customFormat="1" x14ac:dyDescent="0.25">
      <c r="A35" s="246">
        <v>4</v>
      </c>
      <c r="B35" s="259" t="s">
        <v>247</v>
      </c>
      <c r="C35" s="246"/>
      <c r="D35" s="246"/>
      <c r="E35" s="257">
        <v>7.8100000000000003E-2</v>
      </c>
      <c r="F35" s="255">
        <f>(F30+F34+F33)*E35</f>
        <v>4730.4702557779483</v>
      </c>
      <c r="G35" s="379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276">
        <v>5</v>
      </c>
      <c r="B36" s="277" t="s">
        <v>57</v>
      </c>
      <c r="C36" s="276"/>
      <c r="D36" s="276"/>
      <c r="E36" s="278">
        <v>0.1</v>
      </c>
      <c r="F36" s="279">
        <f>(F30+F34+F33+F35)*E36</f>
        <v>6529.9871738210059</v>
      </c>
      <c r="G36" s="382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x14ac:dyDescent="0.25">
      <c r="A37" s="400" t="s">
        <v>250</v>
      </c>
      <c r="B37" s="400"/>
      <c r="C37" s="400"/>
      <c r="D37" s="400"/>
      <c r="E37" s="400"/>
      <c r="F37" s="153">
        <f>+F6+F14+F29</f>
        <v>113621.94195888113</v>
      </c>
      <c r="G37" s="37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</row>
    <row r="38" spans="1:240" x14ac:dyDescent="0.25">
      <c r="A38" s="400" t="s">
        <v>251</v>
      </c>
      <c r="B38" s="400"/>
      <c r="C38" s="400"/>
      <c r="D38" s="400"/>
      <c r="E38" s="400"/>
      <c r="F38" s="153">
        <f>ROUND(F37,-3)</f>
        <v>114000</v>
      </c>
      <c r="G38" s="376"/>
    </row>
    <row r="39" spans="1:240" x14ac:dyDescent="0.25">
      <c r="F39" s="142"/>
    </row>
    <row r="40" spans="1:240" x14ac:dyDescent="0.25">
      <c r="F40" s="142"/>
    </row>
    <row r="41" spans="1:240" x14ac:dyDescent="0.25">
      <c r="C41" s="3"/>
      <c r="D41" s="3"/>
      <c r="E41" s="143"/>
      <c r="F41" s="143"/>
    </row>
    <row r="46" spans="1:240" x14ac:dyDescent="0.25">
      <c r="F46" s="143"/>
    </row>
  </sheetData>
  <mergeCells count="8">
    <mergeCell ref="A37:E37"/>
    <mergeCell ref="A38:E38"/>
    <mergeCell ref="E4:F4"/>
    <mergeCell ref="A1:C1"/>
    <mergeCell ref="E1:F1"/>
    <mergeCell ref="A2:C2"/>
    <mergeCell ref="A3:G3"/>
    <mergeCell ref="G8:G9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Z39"/>
  <sheetViews>
    <sheetView topLeftCell="A25" workbookViewId="0">
      <selection activeCell="A4" sqref="A4"/>
    </sheetView>
  </sheetViews>
  <sheetFormatPr defaultColWidth="9.140625" defaultRowHeight="15.75" x14ac:dyDescent="0.25"/>
  <cols>
    <col min="1" max="1" width="5.140625" style="72" customWidth="1"/>
    <col min="2" max="2" width="30.85546875" style="42" customWidth="1"/>
    <col min="3" max="3" width="8.42578125" style="72" customWidth="1"/>
    <col min="4" max="4" width="7" style="72" customWidth="1"/>
    <col min="5" max="5" width="12.28515625" style="79" customWidth="1"/>
    <col min="6" max="6" width="13.28515625" style="180" customWidth="1"/>
    <col min="7" max="7" width="21.140625" style="42" customWidth="1"/>
    <col min="8" max="235" width="9.140625" style="70"/>
    <col min="236" max="236" width="5.28515625" style="70" customWidth="1"/>
    <col min="237" max="237" width="34.7109375" style="70" customWidth="1"/>
    <col min="238" max="238" width="8.42578125" style="70" customWidth="1"/>
    <col min="239" max="239" width="8.5703125" style="70" customWidth="1"/>
    <col min="240" max="240" width="11.7109375" style="70" customWidth="1"/>
    <col min="241" max="241" width="14.140625" style="70" customWidth="1"/>
    <col min="242" max="242" width="12.7109375" style="70" customWidth="1"/>
    <col min="243" max="243" width="12.28515625" style="70" bestFit="1" customWidth="1"/>
    <col min="244" max="244" width="22.7109375" style="70" customWidth="1"/>
    <col min="245" max="491" width="9.140625" style="70"/>
    <col min="492" max="492" width="5.28515625" style="70" customWidth="1"/>
    <col min="493" max="493" width="34.7109375" style="70" customWidth="1"/>
    <col min="494" max="494" width="8.42578125" style="70" customWidth="1"/>
    <col min="495" max="495" width="8.5703125" style="70" customWidth="1"/>
    <col min="496" max="496" width="11.7109375" style="70" customWidth="1"/>
    <col min="497" max="497" width="14.140625" style="70" customWidth="1"/>
    <col min="498" max="498" width="12.7109375" style="70" customWidth="1"/>
    <col min="499" max="499" width="12.28515625" style="70" bestFit="1" customWidth="1"/>
    <col min="500" max="500" width="22.7109375" style="70" customWidth="1"/>
    <col min="501" max="747" width="9.140625" style="70"/>
    <col min="748" max="748" width="5.28515625" style="70" customWidth="1"/>
    <col min="749" max="749" width="34.7109375" style="70" customWidth="1"/>
    <col min="750" max="750" width="8.42578125" style="70" customWidth="1"/>
    <col min="751" max="751" width="8.5703125" style="70" customWidth="1"/>
    <col min="752" max="752" width="11.7109375" style="70" customWidth="1"/>
    <col min="753" max="753" width="14.140625" style="70" customWidth="1"/>
    <col min="754" max="754" width="12.7109375" style="70" customWidth="1"/>
    <col min="755" max="755" width="12.28515625" style="70" bestFit="1" customWidth="1"/>
    <col min="756" max="756" width="22.7109375" style="70" customWidth="1"/>
    <col min="757" max="1003" width="9.140625" style="70"/>
    <col min="1004" max="1004" width="5.28515625" style="70" customWidth="1"/>
    <col min="1005" max="1005" width="34.7109375" style="70" customWidth="1"/>
    <col min="1006" max="1006" width="8.42578125" style="70" customWidth="1"/>
    <col min="1007" max="1007" width="8.5703125" style="70" customWidth="1"/>
    <col min="1008" max="1008" width="11.7109375" style="70" customWidth="1"/>
    <col min="1009" max="1009" width="14.140625" style="70" customWidth="1"/>
    <col min="1010" max="1010" width="12.7109375" style="70" customWidth="1"/>
    <col min="1011" max="1011" width="12.28515625" style="70" bestFit="1" customWidth="1"/>
    <col min="1012" max="1012" width="22.7109375" style="70" customWidth="1"/>
    <col min="1013" max="1259" width="9.140625" style="70"/>
    <col min="1260" max="1260" width="5.28515625" style="70" customWidth="1"/>
    <col min="1261" max="1261" width="34.7109375" style="70" customWidth="1"/>
    <col min="1262" max="1262" width="8.42578125" style="70" customWidth="1"/>
    <col min="1263" max="1263" width="8.5703125" style="70" customWidth="1"/>
    <col min="1264" max="1264" width="11.7109375" style="70" customWidth="1"/>
    <col min="1265" max="1265" width="14.140625" style="70" customWidth="1"/>
    <col min="1266" max="1266" width="12.7109375" style="70" customWidth="1"/>
    <col min="1267" max="1267" width="12.28515625" style="70" bestFit="1" customWidth="1"/>
    <col min="1268" max="1268" width="22.7109375" style="70" customWidth="1"/>
    <col min="1269" max="1515" width="9.140625" style="70"/>
    <col min="1516" max="1516" width="5.28515625" style="70" customWidth="1"/>
    <col min="1517" max="1517" width="34.7109375" style="70" customWidth="1"/>
    <col min="1518" max="1518" width="8.42578125" style="70" customWidth="1"/>
    <col min="1519" max="1519" width="8.5703125" style="70" customWidth="1"/>
    <col min="1520" max="1520" width="11.7109375" style="70" customWidth="1"/>
    <col min="1521" max="1521" width="14.140625" style="70" customWidth="1"/>
    <col min="1522" max="1522" width="12.7109375" style="70" customWidth="1"/>
    <col min="1523" max="1523" width="12.28515625" style="70" bestFit="1" customWidth="1"/>
    <col min="1524" max="1524" width="22.7109375" style="70" customWidth="1"/>
    <col min="1525" max="1771" width="9.140625" style="70"/>
    <col min="1772" max="1772" width="5.28515625" style="70" customWidth="1"/>
    <col min="1773" max="1773" width="34.7109375" style="70" customWidth="1"/>
    <col min="1774" max="1774" width="8.42578125" style="70" customWidth="1"/>
    <col min="1775" max="1775" width="8.5703125" style="70" customWidth="1"/>
    <col min="1776" max="1776" width="11.7109375" style="70" customWidth="1"/>
    <col min="1777" max="1777" width="14.140625" style="70" customWidth="1"/>
    <col min="1778" max="1778" width="12.7109375" style="70" customWidth="1"/>
    <col min="1779" max="1779" width="12.28515625" style="70" bestFit="1" customWidth="1"/>
    <col min="1780" max="1780" width="22.7109375" style="70" customWidth="1"/>
    <col min="1781" max="2027" width="9.140625" style="70"/>
    <col min="2028" max="2028" width="5.28515625" style="70" customWidth="1"/>
    <col min="2029" max="2029" width="34.7109375" style="70" customWidth="1"/>
    <col min="2030" max="2030" width="8.42578125" style="70" customWidth="1"/>
    <col min="2031" max="2031" width="8.5703125" style="70" customWidth="1"/>
    <col min="2032" max="2032" width="11.7109375" style="70" customWidth="1"/>
    <col min="2033" max="2033" width="14.140625" style="70" customWidth="1"/>
    <col min="2034" max="2034" width="12.7109375" style="70" customWidth="1"/>
    <col min="2035" max="2035" width="12.28515625" style="70" bestFit="1" customWidth="1"/>
    <col min="2036" max="2036" width="22.7109375" style="70" customWidth="1"/>
    <col min="2037" max="2283" width="9.140625" style="70"/>
    <col min="2284" max="2284" width="5.28515625" style="70" customWidth="1"/>
    <col min="2285" max="2285" width="34.7109375" style="70" customWidth="1"/>
    <col min="2286" max="2286" width="8.42578125" style="70" customWidth="1"/>
    <col min="2287" max="2287" width="8.5703125" style="70" customWidth="1"/>
    <col min="2288" max="2288" width="11.7109375" style="70" customWidth="1"/>
    <col min="2289" max="2289" width="14.140625" style="70" customWidth="1"/>
    <col min="2290" max="2290" width="12.7109375" style="70" customWidth="1"/>
    <col min="2291" max="2291" width="12.28515625" style="70" bestFit="1" customWidth="1"/>
    <col min="2292" max="2292" width="22.7109375" style="70" customWidth="1"/>
    <col min="2293" max="2539" width="9.140625" style="70"/>
    <col min="2540" max="2540" width="5.28515625" style="70" customWidth="1"/>
    <col min="2541" max="2541" width="34.7109375" style="70" customWidth="1"/>
    <col min="2542" max="2542" width="8.42578125" style="70" customWidth="1"/>
    <col min="2543" max="2543" width="8.5703125" style="70" customWidth="1"/>
    <col min="2544" max="2544" width="11.7109375" style="70" customWidth="1"/>
    <col min="2545" max="2545" width="14.140625" style="70" customWidth="1"/>
    <col min="2546" max="2546" width="12.7109375" style="70" customWidth="1"/>
    <col min="2547" max="2547" width="12.28515625" style="70" bestFit="1" customWidth="1"/>
    <col min="2548" max="2548" width="22.7109375" style="70" customWidth="1"/>
    <col min="2549" max="2795" width="9.140625" style="70"/>
    <col min="2796" max="2796" width="5.28515625" style="70" customWidth="1"/>
    <col min="2797" max="2797" width="34.7109375" style="70" customWidth="1"/>
    <col min="2798" max="2798" width="8.42578125" style="70" customWidth="1"/>
    <col min="2799" max="2799" width="8.5703125" style="70" customWidth="1"/>
    <col min="2800" max="2800" width="11.7109375" style="70" customWidth="1"/>
    <col min="2801" max="2801" width="14.140625" style="70" customWidth="1"/>
    <col min="2802" max="2802" width="12.7109375" style="70" customWidth="1"/>
    <col min="2803" max="2803" width="12.28515625" style="70" bestFit="1" customWidth="1"/>
    <col min="2804" max="2804" width="22.7109375" style="70" customWidth="1"/>
    <col min="2805" max="3051" width="9.140625" style="70"/>
    <col min="3052" max="3052" width="5.28515625" style="70" customWidth="1"/>
    <col min="3053" max="3053" width="34.7109375" style="70" customWidth="1"/>
    <col min="3054" max="3054" width="8.42578125" style="70" customWidth="1"/>
    <col min="3055" max="3055" width="8.5703125" style="70" customWidth="1"/>
    <col min="3056" max="3056" width="11.7109375" style="70" customWidth="1"/>
    <col min="3057" max="3057" width="14.140625" style="70" customWidth="1"/>
    <col min="3058" max="3058" width="12.7109375" style="70" customWidth="1"/>
    <col min="3059" max="3059" width="12.28515625" style="70" bestFit="1" customWidth="1"/>
    <col min="3060" max="3060" width="22.7109375" style="70" customWidth="1"/>
    <col min="3061" max="3307" width="9.140625" style="70"/>
    <col min="3308" max="3308" width="5.28515625" style="70" customWidth="1"/>
    <col min="3309" max="3309" width="34.7109375" style="70" customWidth="1"/>
    <col min="3310" max="3310" width="8.42578125" style="70" customWidth="1"/>
    <col min="3311" max="3311" width="8.5703125" style="70" customWidth="1"/>
    <col min="3312" max="3312" width="11.7109375" style="70" customWidth="1"/>
    <col min="3313" max="3313" width="14.140625" style="70" customWidth="1"/>
    <col min="3314" max="3314" width="12.7109375" style="70" customWidth="1"/>
    <col min="3315" max="3315" width="12.28515625" style="70" bestFit="1" customWidth="1"/>
    <col min="3316" max="3316" width="22.7109375" style="70" customWidth="1"/>
    <col min="3317" max="3563" width="9.140625" style="70"/>
    <col min="3564" max="3564" width="5.28515625" style="70" customWidth="1"/>
    <col min="3565" max="3565" width="34.7109375" style="70" customWidth="1"/>
    <col min="3566" max="3566" width="8.42578125" style="70" customWidth="1"/>
    <col min="3567" max="3567" width="8.5703125" style="70" customWidth="1"/>
    <col min="3568" max="3568" width="11.7109375" style="70" customWidth="1"/>
    <col min="3569" max="3569" width="14.140625" style="70" customWidth="1"/>
    <col min="3570" max="3570" width="12.7109375" style="70" customWidth="1"/>
    <col min="3571" max="3571" width="12.28515625" style="70" bestFit="1" customWidth="1"/>
    <col min="3572" max="3572" width="22.7109375" style="70" customWidth="1"/>
    <col min="3573" max="3819" width="9.140625" style="70"/>
    <col min="3820" max="3820" width="5.28515625" style="70" customWidth="1"/>
    <col min="3821" max="3821" width="34.7109375" style="70" customWidth="1"/>
    <col min="3822" max="3822" width="8.42578125" style="70" customWidth="1"/>
    <col min="3823" max="3823" width="8.5703125" style="70" customWidth="1"/>
    <col min="3824" max="3824" width="11.7109375" style="70" customWidth="1"/>
    <col min="3825" max="3825" width="14.140625" style="70" customWidth="1"/>
    <col min="3826" max="3826" width="12.7109375" style="70" customWidth="1"/>
    <col min="3827" max="3827" width="12.28515625" style="70" bestFit="1" customWidth="1"/>
    <col min="3828" max="3828" width="22.7109375" style="70" customWidth="1"/>
    <col min="3829" max="4075" width="9.140625" style="70"/>
    <col min="4076" max="4076" width="5.28515625" style="70" customWidth="1"/>
    <col min="4077" max="4077" width="34.7109375" style="70" customWidth="1"/>
    <col min="4078" max="4078" width="8.42578125" style="70" customWidth="1"/>
    <col min="4079" max="4079" width="8.5703125" style="70" customWidth="1"/>
    <col min="4080" max="4080" width="11.7109375" style="70" customWidth="1"/>
    <col min="4081" max="4081" width="14.140625" style="70" customWidth="1"/>
    <col min="4082" max="4082" width="12.7109375" style="70" customWidth="1"/>
    <col min="4083" max="4083" width="12.28515625" style="70" bestFit="1" customWidth="1"/>
    <col min="4084" max="4084" width="22.7109375" style="70" customWidth="1"/>
    <col min="4085" max="4331" width="9.140625" style="70"/>
    <col min="4332" max="4332" width="5.28515625" style="70" customWidth="1"/>
    <col min="4333" max="4333" width="34.7109375" style="70" customWidth="1"/>
    <col min="4334" max="4334" width="8.42578125" style="70" customWidth="1"/>
    <col min="4335" max="4335" width="8.5703125" style="70" customWidth="1"/>
    <col min="4336" max="4336" width="11.7109375" style="70" customWidth="1"/>
    <col min="4337" max="4337" width="14.140625" style="70" customWidth="1"/>
    <col min="4338" max="4338" width="12.7109375" style="70" customWidth="1"/>
    <col min="4339" max="4339" width="12.28515625" style="70" bestFit="1" customWidth="1"/>
    <col min="4340" max="4340" width="22.7109375" style="70" customWidth="1"/>
    <col min="4341" max="4587" width="9.140625" style="70"/>
    <col min="4588" max="4588" width="5.28515625" style="70" customWidth="1"/>
    <col min="4589" max="4589" width="34.7109375" style="70" customWidth="1"/>
    <col min="4590" max="4590" width="8.42578125" style="70" customWidth="1"/>
    <col min="4591" max="4591" width="8.5703125" style="70" customWidth="1"/>
    <col min="4592" max="4592" width="11.7109375" style="70" customWidth="1"/>
    <col min="4593" max="4593" width="14.140625" style="70" customWidth="1"/>
    <col min="4594" max="4594" width="12.7109375" style="70" customWidth="1"/>
    <col min="4595" max="4595" width="12.28515625" style="70" bestFit="1" customWidth="1"/>
    <col min="4596" max="4596" width="22.7109375" style="70" customWidth="1"/>
    <col min="4597" max="4843" width="9.140625" style="70"/>
    <col min="4844" max="4844" width="5.28515625" style="70" customWidth="1"/>
    <col min="4845" max="4845" width="34.7109375" style="70" customWidth="1"/>
    <col min="4846" max="4846" width="8.42578125" style="70" customWidth="1"/>
    <col min="4847" max="4847" width="8.5703125" style="70" customWidth="1"/>
    <col min="4848" max="4848" width="11.7109375" style="70" customWidth="1"/>
    <col min="4849" max="4849" width="14.140625" style="70" customWidth="1"/>
    <col min="4850" max="4850" width="12.7109375" style="70" customWidth="1"/>
    <col min="4851" max="4851" width="12.28515625" style="70" bestFit="1" customWidth="1"/>
    <col min="4852" max="4852" width="22.7109375" style="70" customWidth="1"/>
    <col min="4853" max="5099" width="9.140625" style="70"/>
    <col min="5100" max="5100" width="5.28515625" style="70" customWidth="1"/>
    <col min="5101" max="5101" width="34.7109375" style="70" customWidth="1"/>
    <col min="5102" max="5102" width="8.42578125" style="70" customWidth="1"/>
    <col min="5103" max="5103" width="8.5703125" style="70" customWidth="1"/>
    <col min="5104" max="5104" width="11.7109375" style="70" customWidth="1"/>
    <col min="5105" max="5105" width="14.140625" style="70" customWidth="1"/>
    <col min="5106" max="5106" width="12.7109375" style="70" customWidth="1"/>
    <col min="5107" max="5107" width="12.28515625" style="70" bestFit="1" customWidth="1"/>
    <col min="5108" max="5108" width="22.7109375" style="70" customWidth="1"/>
    <col min="5109" max="5355" width="9.140625" style="70"/>
    <col min="5356" max="5356" width="5.28515625" style="70" customWidth="1"/>
    <col min="5357" max="5357" width="34.7109375" style="70" customWidth="1"/>
    <col min="5358" max="5358" width="8.42578125" style="70" customWidth="1"/>
    <col min="5359" max="5359" width="8.5703125" style="70" customWidth="1"/>
    <col min="5360" max="5360" width="11.7109375" style="70" customWidth="1"/>
    <col min="5361" max="5361" width="14.140625" style="70" customWidth="1"/>
    <col min="5362" max="5362" width="12.7109375" style="70" customWidth="1"/>
    <col min="5363" max="5363" width="12.28515625" style="70" bestFit="1" customWidth="1"/>
    <col min="5364" max="5364" width="22.7109375" style="70" customWidth="1"/>
    <col min="5365" max="5611" width="9.140625" style="70"/>
    <col min="5612" max="5612" width="5.28515625" style="70" customWidth="1"/>
    <col min="5613" max="5613" width="34.7109375" style="70" customWidth="1"/>
    <col min="5614" max="5614" width="8.42578125" style="70" customWidth="1"/>
    <col min="5615" max="5615" width="8.5703125" style="70" customWidth="1"/>
    <col min="5616" max="5616" width="11.7109375" style="70" customWidth="1"/>
    <col min="5617" max="5617" width="14.140625" style="70" customWidth="1"/>
    <col min="5618" max="5618" width="12.7109375" style="70" customWidth="1"/>
    <col min="5619" max="5619" width="12.28515625" style="70" bestFit="1" customWidth="1"/>
    <col min="5620" max="5620" width="22.7109375" style="70" customWidth="1"/>
    <col min="5621" max="5867" width="9.140625" style="70"/>
    <col min="5868" max="5868" width="5.28515625" style="70" customWidth="1"/>
    <col min="5869" max="5869" width="34.7109375" style="70" customWidth="1"/>
    <col min="5870" max="5870" width="8.42578125" style="70" customWidth="1"/>
    <col min="5871" max="5871" width="8.5703125" style="70" customWidth="1"/>
    <col min="5872" max="5872" width="11.7109375" style="70" customWidth="1"/>
    <col min="5873" max="5873" width="14.140625" style="70" customWidth="1"/>
    <col min="5874" max="5874" width="12.7109375" style="70" customWidth="1"/>
    <col min="5875" max="5875" width="12.28515625" style="70" bestFit="1" customWidth="1"/>
    <col min="5876" max="5876" width="22.7109375" style="70" customWidth="1"/>
    <col min="5877" max="6123" width="9.140625" style="70"/>
    <col min="6124" max="6124" width="5.28515625" style="70" customWidth="1"/>
    <col min="6125" max="6125" width="34.7109375" style="70" customWidth="1"/>
    <col min="6126" max="6126" width="8.42578125" style="70" customWidth="1"/>
    <col min="6127" max="6127" width="8.5703125" style="70" customWidth="1"/>
    <col min="6128" max="6128" width="11.7109375" style="70" customWidth="1"/>
    <col min="6129" max="6129" width="14.140625" style="70" customWidth="1"/>
    <col min="6130" max="6130" width="12.7109375" style="70" customWidth="1"/>
    <col min="6131" max="6131" width="12.28515625" style="70" bestFit="1" customWidth="1"/>
    <col min="6132" max="6132" width="22.7109375" style="70" customWidth="1"/>
    <col min="6133" max="6379" width="9.140625" style="70"/>
    <col min="6380" max="6380" width="5.28515625" style="70" customWidth="1"/>
    <col min="6381" max="6381" width="34.7109375" style="70" customWidth="1"/>
    <col min="6382" max="6382" width="8.42578125" style="70" customWidth="1"/>
    <col min="6383" max="6383" width="8.5703125" style="70" customWidth="1"/>
    <col min="6384" max="6384" width="11.7109375" style="70" customWidth="1"/>
    <col min="6385" max="6385" width="14.140625" style="70" customWidth="1"/>
    <col min="6386" max="6386" width="12.7109375" style="70" customWidth="1"/>
    <col min="6387" max="6387" width="12.28515625" style="70" bestFit="1" customWidth="1"/>
    <col min="6388" max="6388" width="22.7109375" style="70" customWidth="1"/>
    <col min="6389" max="6635" width="9.140625" style="70"/>
    <col min="6636" max="6636" width="5.28515625" style="70" customWidth="1"/>
    <col min="6637" max="6637" width="34.7109375" style="70" customWidth="1"/>
    <col min="6638" max="6638" width="8.42578125" style="70" customWidth="1"/>
    <col min="6639" max="6639" width="8.5703125" style="70" customWidth="1"/>
    <col min="6640" max="6640" width="11.7109375" style="70" customWidth="1"/>
    <col min="6641" max="6641" width="14.140625" style="70" customWidth="1"/>
    <col min="6642" max="6642" width="12.7109375" style="70" customWidth="1"/>
    <col min="6643" max="6643" width="12.28515625" style="70" bestFit="1" customWidth="1"/>
    <col min="6644" max="6644" width="22.7109375" style="70" customWidth="1"/>
    <col min="6645" max="6891" width="9.140625" style="70"/>
    <col min="6892" max="6892" width="5.28515625" style="70" customWidth="1"/>
    <col min="6893" max="6893" width="34.7109375" style="70" customWidth="1"/>
    <col min="6894" max="6894" width="8.42578125" style="70" customWidth="1"/>
    <col min="6895" max="6895" width="8.5703125" style="70" customWidth="1"/>
    <col min="6896" max="6896" width="11.7109375" style="70" customWidth="1"/>
    <col min="6897" max="6897" width="14.140625" style="70" customWidth="1"/>
    <col min="6898" max="6898" width="12.7109375" style="70" customWidth="1"/>
    <col min="6899" max="6899" width="12.28515625" style="70" bestFit="1" customWidth="1"/>
    <col min="6900" max="6900" width="22.7109375" style="70" customWidth="1"/>
    <col min="6901" max="7147" width="9.140625" style="70"/>
    <col min="7148" max="7148" width="5.28515625" style="70" customWidth="1"/>
    <col min="7149" max="7149" width="34.7109375" style="70" customWidth="1"/>
    <col min="7150" max="7150" width="8.42578125" style="70" customWidth="1"/>
    <col min="7151" max="7151" width="8.5703125" style="70" customWidth="1"/>
    <col min="7152" max="7152" width="11.7109375" style="70" customWidth="1"/>
    <col min="7153" max="7153" width="14.140625" style="70" customWidth="1"/>
    <col min="7154" max="7154" width="12.7109375" style="70" customWidth="1"/>
    <col min="7155" max="7155" width="12.28515625" style="70" bestFit="1" customWidth="1"/>
    <col min="7156" max="7156" width="22.7109375" style="70" customWidth="1"/>
    <col min="7157" max="7403" width="9.140625" style="70"/>
    <col min="7404" max="7404" width="5.28515625" style="70" customWidth="1"/>
    <col min="7405" max="7405" width="34.7109375" style="70" customWidth="1"/>
    <col min="7406" max="7406" width="8.42578125" style="70" customWidth="1"/>
    <col min="7407" max="7407" width="8.5703125" style="70" customWidth="1"/>
    <col min="7408" max="7408" width="11.7109375" style="70" customWidth="1"/>
    <col min="7409" max="7409" width="14.140625" style="70" customWidth="1"/>
    <col min="7410" max="7410" width="12.7109375" style="70" customWidth="1"/>
    <col min="7411" max="7411" width="12.28515625" style="70" bestFit="1" customWidth="1"/>
    <col min="7412" max="7412" width="22.7109375" style="70" customWidth="1"/>
    <col min="7413" max="7659" width="9.140625" style="70"/>
    <col min="7660" max="7660" width="5.28515625" style="70" customWidth="1"/>
    <col min="7661" max="7661" width="34.7109375" style="70" customWidth="1"/>
    <col min="7662" max="7662" width="8.42578125" style="70" customWidth="1"/>
    <col min="7663" max="7663" width="8.5703125" style="70" customWidth="1"/>
    <col min="7664" max="7664" width="11.7109375" style="70" customWidth="1"/>
    <col min="7665" max="7665" width="14.140625" style="70" customWidth="1"/>
    <col min="7666" max="7666" width="12.7109375" style="70" customWidth="1"/>
    <col min="7667" max="7667" width="12.28515625" style="70" bestFit="1" customWidth="1"/>
    <col min="7668" max="7668" width="22.7109375" style="70" customWidth="1"/>
    <col min="7669" max="7915" width="9.140625" style="70"/>
    <col min="7916" max="7916" width="5.28515625" style="70" customWidth="1"/>
    <col min="7917" max="7917" width="34.7109375" style="70" customWidth="1"/>
    <col min="7918" max="7918" width="8.42578125" style="70" customWidth="1"/>
    <col min="7919" max="7919" width="8.5703125" style="70" customWidth="1"/>
    <col min="7920" max="7920" width="11.7109375" style="70" customWidth="1"/>
    <col min="7921" max="7921" width="14.140625" style="70" customWidth="1"/>
    <col min="7922" max="7922" width="12.7109375" style="70" customWidth="1"/>
    <col min="7923" max="7923" width="12.28515625" style="70" bestFit="1" customWidth="1"/>
    <col min="7924" max="7924" width="22.7109375" style="70" customWidth="1"/>
    <col min="7925" max="8171" width="9.140625" style="70"/>
    <col min="8172" max="8172" width="5.28515625" style="70" customWidth="1"/>
    <col min="8173" max="8173" width="34.7109375" style="70" customWidth="1"/>
    <col min="8174" max="8174" width="8.42578125" style="70" customWidth="1"/>
    <col min="8175" max="8175" width="8.5703125" style="70" customWidth="1"/>
    <col min="8176" max="8176" width="11.7109375" style="70" customWidth="1"/>
    <col min="8177" max="8177" width="14.140625" style="70" customWidth="1"/>
    <col min="8178" max="8178" width="12.7109375" style="70" customWidth="1"/>
    <col min="8179" max="8179" width="12.28515625" style="70" bestFit="1" customWidth="1"/>
    <col min="8180" max="8180" width="22.7109375" style="70" customWidth="1"/>
    <col min="8181" max="8427" width="9.140625" style="70"/>
    <col min="8428" max="8428" width="5.28515625" style="70" customWidth="1"/>
    <col min="8429" max="8429" width="34.7109375" style="70" customWidth="1"/>
    <col min="8430" max="8430" width="8.42578125" style="70" customWidth="1"/>
    <col min="8431" max="8431" width="8.5703125" style="70" customWidth="1"/>
    <col min="8432" max="8432" width="11.7109375" style="70" customWidth="1"/>
    <col min="8433" max="8433" width="14.140625" style="70" customWidth="1"/>
    <col min="8434" max="8434" width="12.7109375" style="70" customWidth="1"/>
    <col min="8435" max="8435" width="12.28515625" style="70" bestFit="1" customWidth="1"/>
    <col min="8436" max="8436" width="22.7109375" style="70" customWidth="1"/>
    <col min="8437" max="8683" width="9.140625" style="70"/>
    <col min="8684" max="8684" width="5.28515625" style="70" customWidth="1"/>
    <col min="8685" max="8685" width="34.7109375" style="70" customWidth="1"/>
    <col min="8686" max="8686" width="8.42578125" style="70" customWidth="1"/>
    <col min="8687" max="8687" width="8.5703125" style="70" customWidth="1"/>
    <col min="8688" max="8688" width="11.7109375" style="70" customWidth="1"/>
    <col min="8689" max="8689" width="14.140625" style="70" customWidth="1"/>
    <col min="8690" max="8690" width="12.7109375" style="70" customWidth="1"/>
    <col min="8691" max="8691" width="12.28515625" style="70" bestFit="1" customWidth="1"/>
    <col min="8692" max="8692" width="22.7109375" style="70" customWidth="1"/>
    <col min="8693" max="8939" width="9.140625" style="70"/>
    <col min="8940" max="8940" width="5.28515625" style="70" customWidth="1"/>
    <col min="8941" max="8941" width="34.7109375" style="70" customWidth="1"/>
    <col min="8942" max="8942" width="8.42578125" style="70" customWidth="1"/>
    <col min="8943" max="8943" width="8.5703125" style="70" customWidth="1"/>
    <col min="8944" max="8944" width="11.7109375" style="70" customWidth="1"/>
    <col min="8945" max="8945" width="14.140625" style="70" customWidth="1"/>
    <col min="8946" max="8946" width="12.7109375" style="70" customWidth="1"/>
    <col min="8947" max="8947" width="12.28515625" style="70" bestFit="1" customWidth="1"/>
    <col min="8948" max="8948" width="22.7109375" style="70" customWidth="1"/>
    <col min="8949" max="9195" width="9.140625" style="70"/>
    <col min="9196" max="9196" width="5.28515625" style="70" customWidth="1"/>
    <col min="9197" max="9197" width="34.7109375" style="70" customWidth="1"/>
    <col min="9198" max="9198" width="8.42578125" style="70" customWidth="1"/>
    <col min="9199" max="9199" width="8.5703125" style="70" customWidth="1"/>
    <col min="9200" max="9200" width="11.7109375" style="70" customWidth="1"/>
    <col min="9201" max="9201" width="14.140625" style="70" customWidth="1"/>
    <col min="9202" max="9202" width="12.7109375" style="70" customWidth="1"/>
    <col min="9203" max="9203" width="12.28515625" style="70" bestFit="1" customWidth="1"/>
    <col min="9204" max="9204" width="22.7109375" style="70" customWidth="1"/>
    <col min="9205" max="9451" width="9.140625" style="70"/>
    <col min="9452" max="9452" width="5.28515625" style="70" customWidth="1"/>
    <col min="9453" max="9453" width="34.7109375" style="70" customWidth="1"/>
    <col min="9454" max="9454" width="8.42578125" style="70" customWidth="1"/>
    <col min="9455" max="9455" width="8.5703125" style="70" customWidth="1"/>
    <col min="9456" max="9456" width="11.7109375" style="70" customWidth="1"/>
    <col min="9457" max="9457" width="14.140625" style="70" customWidth="1"/>
    <col min="9458" max="9458" width="12.7109375" style="70" customWidth="1"/>
    <col min="9459" max="9459" width="12.28515625" style="70" bestFit="1" customWidth="1"/>
    <col min="9460" max="9460" width="22.7109375" style="70" customWidth="1"/>
    <col min="9461" max="9707" width="9.140625" style="70"/>
    <col min="9708" max="9708" width="5.28515625" style="70" customWidth="1"/>
    <col min="9709" max="9709" width="34.7109375" style="70" customWidth="1"/>
    <col min="9710" max="9710" width="8.42578125" style="70" customWidth="1"/>
    <col min="9711" max="9711" width="8.5703125" style="70" customWidth="1"/>
    <col min="9712" max="9712" width="11.7109375" style="70" customWidth="1"/>
    <col min="9713" max="9713" width="14.140625" style="70" customWidth="1"/>
    <col min="9714" max="9714" width="12.7109375" style="70" customWidth="1"/>
    <col min="9715" max="9715" width="12.28515625" style="70" bestFit="1" customWidth="1"/>
    <col min="9716" max="9716" width="22.7109375" style="70" customWidth="1"/>
    <col min="9717" max="9963" width="9.140625" style="70"/>
    <col min="9964" max="9964" width="5.28515625" style="70" customWidth="1"/>
    <col min="9965" max="9965" width="34.7109375" style="70" customWidth="1"/>
    <col min="9966" max="9966" width="8.42578125" style="70" customWidth="1"/>
    <col min="9967" max="9967" width="8.5703125" style="70" customWidth="1"/>
    <col min="9968" max="9968" width="11.7109375" style="70" customWidth="1"/>
    <col min="9969" max="9969" width="14.140625" style="70" customWidth="1"/>
    <col min="9970" max="9970" width="12.7109375" style="70" customWidth="1"/>
    <col min="9971" max="9971" width="12.28515625" style="70" bestFit="1" customWidth="1"/>
    <col min="9972" max="9972" width="22.7109375" style="70" customWidth="1"/>
    <col min="9973" max="10219" width="9.140625" style="70"/>
    <col min="10220" max="10220" width="5.28515625" style="70" customWidth="1"/>
    <col min="10221" max="10221" width="34.7109375" style="70" customWidth="1"/>
    <col min="10222" max="10222" width="8.42578125" style="70" customWidth="1"/>
    <col min="10223" max="10223" width="8.5703125" style="70" customWidth="1"/>
    <col min="10224" max="10224" width="11.7109375" style="70" customWidth="1"/>
    <col min="10225" max="10225" width="14.140625" style="70" customWidth="1"/>
    <col min="10226" max="10226" width="12.7109375" style="70" customWidth="1"/>
    <col min="10227" max="10227" width="12.28515625" style="70" bestFit="1" customWidth="1"/>
    <col min="10228" max="10228" width="22.7109375" style="70" customWidth="1"/>
    <col min="10229" max="10475" width="9.140625" style="70"/>
    <col min="10476" max="10476" width="5.28515625" style="70" customWidth="1"/>
    <col min="10477" max="10477" width="34.7109375" style="70" customWidth="1"/>
    <col min="10478" max="10478" width="8.42578125" style="70" customWidth="1"/>
    <col min="10479" max="10479" width="8.5703125" style="70" customWidth="1"/>
    <col min="10480" max="10480" width="11.7109375" style="70" customWidth="1"/>
    <col min="10481" max="10481" width="14.140625" style="70" customWidth="1"/>
    <col min="10482" max="10482" width="12.7109375" style="70" customWidth="1"/>
    <col min="10483" max="10483" width="12.28515625" style="70" bestFit="1" customWidth="1"/>
    <col min="10484" max="10484" width="22.7109375" style="70" customWidth="1"/>
    <col min="10485" max="10731" width="9.140625" style="70"/>
    <col min="10732" max="10732" width="5.28515625" style="70" customWidth="1"/>
    <col min="10733" max="10733" width="34.7109375" style="70" customWidth="1"/>
    <col min="10734" max="10734" width="8.42578125" style="70" customWidth="1"/>
    <col min="10735" max="10735" width="8.5703125" style="70" customWidth="1"/>
    <col min="10736" max="10736" width="11.7109375" style="70" customWidth="1"/>
    <col min="10737" max="10737" width="14.140625" style="70" customWidth="1"/>
    <col min="10738" max="10738" width="12.7109375" style="70" customWidth="1"/>
    <col min="10739" max="10739" width="12.28515625" style="70" bestFit="1" customWidth="1"/>
    <col min="10740" max="10740" width="22.7109375" style="70" customWidth="1"/>
    <col min="10741" max="10987" width="9.140625" style="70"/>
    <col min="10988" max="10988" width="5.28515625" style="70" customWidth="1"/>
    <col min="10989" max="10989" width="34.7109375" style="70" customWidth="1"/>
    <col min="10990" max="10990" width="8.42578125" style="70" customWidth="1"/>
    <col min="10991" max="10991" width="8.5703125" style="70" customWidth="1"/>
    <col min="10992" max="10992" width="11.7109375" style="70" customWidth="1"/>
    <col min="10993" max="10993" width="14.140625" style="70" customWidth="1"/>
    <col min="10994" max="10994" width="12.7109375" style="70" customWidth="1"/>
    <col min="10995" max="10995" width="12.28515625" style="70" bestFit="1" customWidth="1"/>
    <col min="10996" max="10996" width="22.7109375" style="70" customWidth="1"/>
    <col min="10997" max="11243" width="9.140625" style="70"/>
    <col min="11244" max="11244" width="5.28515625" style="70" customWidth="1"/>
    <col min="11245" max="11245" width="34.7109375" style="70" customWidth="1"/>
    <col min="11246" max="11246" width="8.42578125" style="70" customWidth="1"/>
    <col min="11247" max="11247" width="8.5703125" style="70" customWidth="1"/>
    <col min="11248" max="11248" width="11.7109375" style="70" customWidth="1"/>
    <col min="11249" max="11249" width="14.140625" style="70" customWidth="1"/>
    <col min="11250" max="11250" width="12.7109375" style="70" customWidth="1"/>
    <col min="11251" max="11251" width="12.28515625" style="70" bestFit="1" customWidth="1"/>
    <col min="11252" max="11252" width="22.7109375" style="70" customWidth="1"/>
    <col min="11253" max="11499" width="9.140625" style="70"/>
    <col min="11500" max="11500" width="5.28515625" style="70" customWidth="1"/>
    <col min="11501" max="11501" width="34.7109375" style="70" customWidth="1"/>
    <col min="11502" max="11502" width="8.42578125" style="70" customWidth="1"/>
    <col min="11503" max="11503" width="8.5703125" style="70" customWidth="1"/>
    <col min="11504" max="11504" width="11.7109375" style="70" customWidth="1"/>
    <col min="11505" max="11505" width="14.140625" style="70" customWidth="1"/>
    <col min="11506" max="11506" width="12.7109375" style="70" customWidth="1"/>
    <col min="11507" max="11507" width="12.28515625" style="70" bestFit="1" customWidth="1"/>
    <col min="11508" max="11508" width="22.7109375" style="70" customWidth="1"/>
    <col min="11509" max="11755" width="9.140625" style="70"/>
    <col min="11756" max="11756" width="5.28515625" style="70" customWidth="1"/>
    <col min="11757" max="11757" width="34.7109375" style="70" customWidth="1"/>
    <col min="11758" max="11758" width="8.42578125" style="70" customWidth="1"/>
    <col min="11759" max="11759" width="8.5703125" style="70" customWidth="1"/>
    <col min="11760" max="11760" width="11.7109375" style="70" customWidth="1"/>
    <col min="11761" max="11761" width="14.140625" style="70" customWidth="1"/>
    <col min="11762" max="11762" width="12.7109375" style="70" customWidth="1"/>
    <col min="11763" max="11763" width="12.28515625" style="70" bestFit="1" customWidth="1"/>
    <col min="11764" max="11764" width="22.7109375" style="70" customWidth="1"/>
    <col min="11765" max="12011" width="9.140625" style="70"/>
    <col min="12012" max="12012" width="5.28515625" style="70" customWidth="1"/>
    <col min="12013" max="12013" width="34.7109375" style="70" customWidth="1"/>
    <col min="12014" max="12014" width="8.42578125" style="70" customWidth="1"/>
    <col min="12015" max="12015" width="8.5703125" style="70" customWidth="1"/>
    <col min="12016" max="12016" width="11.7109375" style="70" customWidth="1"/>
    <col min="12017" max="12017" width="14.140625" style="70" customWidth="1"/>
    <col min="12018" max="12018" width="12.7109375" style="70" customWidth="1"/>
    <col min="12019" max="12019" width="12.28515625" style="70" bestFit="1" customWidth="1"/>
    <col min="12020" max="12020" width="22.7109375" style="70" customWidth="1"/>
    <col min="12021" max="12267" width="9.140625" style="70"/>
    <col min="12268" max="12268" width="5.28515625" style="70" customWidth="1"/>
    <col min="12269" max="12269" width="34.7109375" style="70" customWidth="1"/>
    <col min="12270" max="12270" width="8.42578125" style="70" customWidth="1"/>
    <col min="12271" max="12271" width="8.5703125" style="70" customWidth="1"/>
    <col min="12272" max="12272" width="11.7109375" style="70" customWidth="1"/>
    <col min="12273" max="12273" width="14.140625" style="70" customWidth="1"/>
    <col min="12274" max="12274" width="12.7109375" style="70" customWidth="1"/>
    <col min="12275" max="12275" width="12.28515625" style="70" bestFit="1" customWidth="1"/>
    <col min="12276" max="12276" width="22.7109375" style="70" customWidth="1"/>
    <col min="12277" max="12523" width="9.140625" style="70"/>
    <col min="12524" max="12524" width="5.28515625" style="70" customWidth="1"/>
    <col min="12525" max="12525" width="34.7109375" style="70" customWidth="1"/>
    <col min="12526" max="12526" width="8.42578125" style="70" customWidth="1"/>
    <col min="12527" max="12527" width="8.5703125" style="70" customWidth="1"/>
    <col min="12528" max="12528" width="11.7109375" style="70" customWidth="1"/>
    <col min="12529" max="12529" width="14.140625" style="70" customWidth="1"/>
    <col min="12530" max="12530" width="12.7109375" style="70" customWidth="1"/>
    <col min="12531" max="12531" width="12.28515625" style="70" bestFit="1" customWidth="1"/>
    <col min="12532" max="12532" width="22.7109375" style="70" customWidth="1"/>
    <col min="12533" max="12779" width="9.140625" style="70"/>
    <col min="12780" max="12780" width="5.28515625" style="70" customWidth="1"/>
    <col min="12781" max="12781" width="34.7109375" style="70" customWidth="1"/>
    <col min="12782" max="12782" width="8.42578125" style="70" customWidth="1"/>
    <col min="12783" max="12783" width="8.5703125" style="70" customWidth="1"/>
    <col min="12784" max="12784" width="11.7109375" style="70" customWidth="1"/>
    <col min="12785" max="12785" width="14.140625" style="70" customWidth="1"/>
    <col min="12786" max="12786" width="12.7109375" style="70" customWidth="1"/>
    <col min="12787" max="12787" width="12.28515625" style="70" bestFit="1" customWidth="1"/>
    <col min="12788" max="12788" width="22.7109375" style="70" customWidth="1"/>
    <col min="12789" max="13035" width="9.140625" style="70"/>
    <col min="13036" max="13036" width="5.28515625" style="70" customWidth="1"/>
    <col min="13037" max="13037" width="34.7109375" style="70" customWidth="1"/>
    <col min="13038" max="13038" width="8.42578125" style="70" customWidth="1"/>
    <col min="13039" max="13039" width="8.5703125" style="70" customWidth="1"/>
    <col min="13040" max="13040" width="11.7109375" style="70" customWidth="1"/>
    <col min="13041" max="13041" width="14.140625" style="70" customWidth="1"/>
    <col min="13042" max="13042" width="12.7109375" style="70" customWidth="1"/>
    <col min="13043" max="13043" width="12.28515625" style="70" bestFit="1" customWidth="1"/>
    <col min="13044" max="13044" width="22.7109375" style="70" customWidth="1"/>
    <col min="13045" max="13291" width="9.140625" style="70"/>
    <col min="13292" max="13292" width="5.28515625" style="70" customWidth="1"/>
    <col min="13293" max="13293" width="34.7109375" style="70" customWidth="1"/>
    <col min="13294" max="13294" width="8.42578125" style="70" customWidth="1"/>
    <col min="13295" max="13295" width="8.5703125" style="70" customWidth="1"/>
    <col min="13296" max="13296" width="11.7109375" style="70" customWidth="1"/>
    <col min="13297" max="13297" width="14.140625" style="70" customWidth="1"/>
    <col min="13298" max="13298" width="12.7109375" style="70" customWidth="1"/>
    <col min="13299" max="13299" width="12.28515625" style="70" bestFit="1" customWidth="1"/>
    <col min="13300" max="13300" width="22.7109375" style="70" customWidth="1"/>
    <col min="13301" max="13547" width="9.140625" style="70"/>
    <col min="13548" max="13548" width="5.28515625" style="70" customWidth="1"/>
    <col min="13549" max="13549" width="34.7109375" style="70" customWidth="1"/>
    <col min="13550" max="13550" width="8.42578125" style="70" customWidth="1"/>
    <col min="13551" max="13551" width="8.5703125" style="70" customWidth="1"/>
    <col min="13552" max="13552" width="11.7109375" style="70" customWidth="1"/>
    <col min="13553" max="13553" width="14.140625" style="70" customWidth="1"/>
    <col min="13554" max="13554" width="12.7109375" style="70" customWidth="1"/>
    <col min="13555" max="13555" width="12.28515625" style="70" bestFit="1" customWidth="1"/>
    <col min="13556" max="13556" width="22.7109375" style="70" customWidth="1"/>
    <col min="13557" max="13803" width="9.140625" style="70"/>
    <col min="13804" max="13804" width="5.28515625" style="70" customWidth="1"/>
    <col min="13805" max="13805" width="34.7109375" style="70" customWidth="1"/>
    <col min="13806" max="13806" width="8.42578125" style="70" customWidth="1"/>
    <col min="13807" max="13807" width="8.5703125" style="70" customWidth="1"/>
    <col min="13808" max="13808" width="11.7109375" style="70" customWidth="1"/>
    <col min="13809" max="13809" width="14.140625" style="70" customWidth="1"/>
    <col min="13810" max="13810" width="12.7109375" style="70" customWidth="1"/>
    <col min="13811" max="13811" width="12.28515625" style="70" bestFit="1" customWidth="1"/>
    <col min="13812" max="13812" width="22.7109375" style="70" customWidth="1"/>
    <col min="13813" max="14059" width="9.140625" style="70"/>
    <col min="14060" max="14060" width="5.28515625" style="70" customWidth="1"/>
    <col min="14061" max="14061" width="34.7109375" style="70" customWidth="1"/>
    <col min="14062" max="14062" width="8.42578125" style="70" customWidth="1"/>
    <col min="14063" max="14063" width="8.5703125" style="70" customWidth="1"/>
    <col min="14064" max="14064" width="11.7109375" style="70" customWidth="1"/>
    <col min="14065" max="14065" width="14.140625" style="70" customWidth="1"/>
    <col min="14066" max="14066" width="12.7109375" style="70" customWidth="1"/>
    <col min="14067" max="14067" width="12.28515625" style="70" bestFit="1" customWidth="1"/>
    <col min="14068" max="14068" width="22.7109375" style="70" customWidth="1"/>
    <col min="14069" max="14315" width="9.140625" style="70"/>
    <col min="14316" max="14316" width="5.28515625" style="70" customWidth="1"/>
    <col min="14317" max="14317" width="34.7109375" style="70" customWidth="1"/>
    <col min="14318" max="14318" width="8.42578125" style="70" customWidth="1"/>
    <col min="14319" max="14319" width="8.5703125" style="70" customWidth="1"/>
    <col min="14320" max="14320" width="11.7109375" style="70" customWidth="1"/>
    <col min="14321" max="14321" width="14.140625" style="70" customWidth="1"/>
    <col min="14322" max="14322" width="12.7109375" style="70" customWidth="1"/>
    <col min="14323" max="14323" width="12.28515625" style="70" bestFit="1" customWidth="1"/>
    <col min="14324" max="14324" width="22.7109375" style="70" customWidth="1"/>
    <col min="14325" max="14571" width="9.140625" style="70"/>
    <col min="14572" max="14572" width="5.28515625" style="70" customWidth="1"/>
    <col min="14573" max="14573" width="34.7109375" style="70" customWidth="1"/>
    <col min="14574" max="14574" width="8.42578125" style="70" customWidth="1"/>
    <col min="14575" max="14575" width="8.5703125" style="70" customWidth="1"/>
    <col min="14576" max="14576" width="11.7109375" style="70" customWidth="1"/>
    <col min="14577" max="14577" width="14.140625" style="70" customWidth="1"/>
    <col min="14578" max="14578" width="12.7109375" style="70" customWidth="1"/>
    <col min="14579" max="14579" width="12.28515625" style="70" bestFit="1" customWidth="1"/>
    <col min="14580" max="14580" width="22.7109375" style="70" customWidth="1"/>
    <col min="14581" max="14827" width="9.140625" style="70"/>
    <col min="14828" max="14828" width="5.28515625" style="70" customWidth="1"/>
    <col min="14829" max="14829" width="34.7109375" style="70" customWidth="1"/>
    <col min="14830" max="14830" width="8.42578125" style="70" customWidth="1"/>
    <col min="14831" max="14831" width="8.5703125" style="70" customWidth="1"/>
    <col min="14832" max="14832" width="11.7109375" style="70" customWidth="1"/>
    <col min="14833" max="14833" width="14.140625" style="70" customWidth="1"/>
    <col min="14834" max="14834" width="12.7109375" style="70" customWidth="1"/>
    <col min="14835" max="14835" width="12.28515625" style="70" bestFit="1" customWidth="1"/>
    <col min="14836" max="14836" width="22.7109375" style="70" customWidth="1"/>
    <col min="14837" max="15083" width="9.140625" style="70"/>
    <col min="15084" max="15084" width="5.28515625" style="70" customWidth="1"/>
    <col min="15085" max="15085" width="34.7109375" style="70" customWidth="1"/>
    <col min="15086" max="15086" width="8.42578125" style="70" customWidth="1"/>
    <col min="15087" max="15087" width="8.5703125" style="70" customWidth="1"/>
    <col min="15088" max="15088" width="11.7109375" style="70" customWidth="1"/>
    <col min="15089" max="15089" width="14.140625" style="70" customWidth="1"/>
    <col min="15090" max="15090" width="12.7109375" style="70" customWidth="1"/>
    <col min="15091" max="15091" width="12.28515625" style="70" bestFit="1" customWidth="1"/>
    <col min="15092" max="15092" width="22.7109375" style="70" customWidth="1"/>
    <col min="15093" max="15339" width="9.140625" style="70"/>
    <col min="15340" max="15340" width="5.28515625" style="70" customWidth="1"/>
    <col min="15341" max="15341" width="34.7109375" style="70" customWidth="1"/>
    <col min="15342" max="15342" width="8.42578125" style="70" customWidth="1"/>
    <col min="15343" max="15343" width="8.5703125" style="70" customWidth="1"/>
    <col min="15344" max="15344" width="11.7109375" style="70" customWidth="1"/>
    <col min="15345" max="15345" width="14.140625" style="70" customWidth="1"/>
    <col min="15346" max="15346" width="12.7109375" style="70" customWidth="1"/>
    <col min="15347" max="15347" width="12.28515625" style="70" bestFit="1" customWidth="1"/>
    <col min="15348" max="15348" width="22.7109375" style="70" customWidth="1"/>
    <col min="15349" max="15595" width="9.140625" style="70"/>
    <col min="15596" max="15596" width="5.28515625" style="70" customWidth="1"/>
    <col min="15597" max="15597" width="34.7109375" style="70" customWidth="1"/>
    <col min="15598" max="15598" width="8.42578125" style="70" customWidth="1"/>
    <col min="15599" max="15599" width="8.5703125" style="70" customWidth="1"/>
    <col min="15600" max="15600" width="11.7109375" style="70" customWidth="1"/>
    <col min="15601" max="15601" width="14.140625" style="70" customWidth="1"/>
    <col min="15602" max="15602" width="12.7109375" style="70" customWidth="1"/>
    <col min="15603" max="15603" width="12.28515625" style="70" bestFit="1" customWidth="1"/>
    <col min="15604" max="15604" width="22.7109375" style="70" customWidth="1"/>
    <col min="15605" max="15851" width="9.140625" style="70"/>
    <col min="15852" max="15852" width="5.28515625" style="70" customWidth="1"/>
    <col min="15853" max="15853" width="34.7109375" style="70" customWidth="1"/>
    <col min="15854" max="15854" width="8.42578125" style="70" customWidth="1"/>
    <col min="15855" max="15855" width="8.5703125" style="70" customWidth="1"/>
    <col min="15856" max="15856" width="11.7109375" style="70" customWidth="1"/>
    <col min="15857" max="15857" width="14.140625" style="70" customWidth="1"/>
    <col min="15858" max="15858" width="12.7109375" style="70" customWidth="1"/>
    <col min="15859" max="15859" width="12.28515625" style="70" bestFit="1" customWidth="1"/>
    <col min="15860" max="15860" width="22.7109375" style="70" customWidth="1"/>
    <col min="15861" max="16107" width="9.140625" style="70"/>
    <col min="16108" max="16108" width="5.28515625" style="70" customWidth="1"/>
    <col min="16109" max="16109" width="34.7109375" style="70" customWidth="1"/>
    <col min="16110" max="16110" width="8.42578125" style="70" customWidth="1"/>
    <col min="16111" max="16111" width="8.5703125" style="70" customWidth="1"/>
    <col min="16112" max="16112" width="11.7109375" style="70" customWidth="1"/>
    <col min="16113" max="16113" width="14.140625" style="70" customWidth="1"/>
    <col min="16114" max="16114" width="12.7109375" style="70" customWidth="1"/>
    <col min="16115" max="16115" width="12.28515625" style="70" bestFit="1" customWidth="1"/>
    <col min="16116" max="16116" width="22.7109375" style="70" customWidth="1"/>
    <col min="16117" max="16384" width="9.140625" style="70"/>
  </cols>
  <sheetData>
    <row r="1" spans="1:234" x14ac:dyDescent="0.25">
      <c r="A1" s="408" t="s">
        <v>40</v>
      </c>
      <c r="B1" s="408"/>
      <c r="C1" s="408"/>
      <c r="D1" s="131"/>
      <c r="E1" s="186"/>
      <c r="G1" s="41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</row>
    <row r="2" spans="1:234" s="71" customFormat="1" x14ac:dyDescent="0.25">
      <c r="A2" s="409" t="s">
        <v>41</v>
      </c>
      <c r="B2" s="409"/>
      <c r="C2" s="409"/>
      <c r="D2" s="161"/>
      <c r="E2" s="187"/>
      <c r="F2" s="181"/>
      <c r="G2" s="43"/>
    </row>
    <row r="3" spans="1:234" ht="17.45" customHeight="1" x14ac:dyDescent="0.25">
      <c r="A3" s="410" t="s">
        <v>261</v>
      </c>
      <c r="B3" s="410"/>
      <c r="C3" s="410"/>
      <c r="D3" s="410"/>
      <c r="E3" s="410"/>
      <c r="F3" s="410"/>
      <c r="G3" s="410"/>
    </row>
    <row r="4" spans="1:234" ht="6.75" customHeight="1" x14ac:dyDescent="0.25"/>
    <row r="5" spans="1:234" ht="31.5" x14ac:dyDescent="0.25">
      <c r="A5" s="44" t="s">
        <v>0</v>
      </c>
      <c r="B5" s="44" t="s">
        <v>43</v>
      </c>
      <c r="C5" s="44" t="s">
        <v>44</v>
      </c>
      <c r="D5" s="44" t="s">
        <v>45</v>
      </c>
      <c r="E5" s="45"/>
      <c r="F5" s="162" t="s">
        <v>102</v>
      </c>
      <c r="G5" s="44" t="s">
        <v>3</v>
      </c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</row>
    <row r="6" spans="1:234" s="83" customFormat="1" x14ac:dyDescent="0.25">
      <c r="A6" s="47" t="s">
        <v>48</v>
      </c>
      <c r="B6" s="48" t="s">
        <v>49</v>
      </c>
      <c r="C6" s="81"/>
      <c r="D6" s="280"/>
      <c r="E6" s="281"/>
      <c r="F6" s="282">
        <f>+F7+F10+F11+F12+F13</f>
        <v>59074.300542589001</v>
      </c>
      <c r="G6" s="215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</row>
    <row r="7" spans="1:234" s="76" customFormat="1" x14ac:dyDescent="0.25">
      <c r="A7" s="50">
        <v>1</v>
      </c>
      <c r="B7" s="51" t="s">
        <v>50</v>
      </c>
      <c r="C7" s="84"/>
      <c r="D7" s="86"/>
      <c r="E7" s="60"/>
      <c r="F7" s="283">
        <f t="shared" ref="F7" si="0">F8+F9</f>
        <v>43605.890689706146</v>
      </c>
      <c r="G7" s="50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</row>
    <row r="8" spans="1:234" ht="75" x14ac:dyDescent="0.25">
      <c r="A8" s="53"/>
      <c r="B8" s="284" t="s">
        <v>51</v>
      </c>
      <c r="C8" s="53" t="s">
        <v>52</v>
      </c>
      <c r="D8" s="77">
        <v>10</v>
      </c>
      <c r="E8" s="220">
        <v>3488.4712551764919</v>
      </c>
      <c r="F8" s="209">
        <f>D8*E8</f>
        <v>34884.712551764918</v>
      </c>
      <c r="G8" s="53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</row>
    <row r="9" spans="1:234" x14ac:dyDescent="0.25">
      <c r="A9" s="53"/>
      <c r="B9" s="54" t="s">
        <v>53</v>
      </c>
      <c r="C9" s="53"/>
      <c r="D9" s="207"/>
      <c r="E9" s="208"/>
      <c r="F9" s="209">
        <f t="shared" ref="F9" si="1">F8*20/80</f>
        <v>8721.1781379412296</v>
      </c>
      <c r="G9" s="53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</row>
    <row r="10" spans="1:234" s="83" customFormat="1" x14ac:dyDescent="0.25">
      <c r="A10" s="57">
        <v>2</v>
      </c>
      <c r="B10" s="15" t="s">
        <v>245</v>
      </c>
      <c r="C10" s="57"/>
      <c r="D10" s="210"/>
      <c r="E10" s="211">
        <v>7.8E-2</v>
      </c>
      <c r="F10" s="209">
        <f>E10*$F$7</f>
        <v>3401.2594737970794</v>
      </c>
      <c r="G10" s="57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</row>
    <row r="11" spans="1:234" s="83" customFormat="1" x14ac:dyDescent="0.25">
      <c r="A11" s="57">
        <v>3</v>
      </c>
      <c r="B11" s="15" t="s">
        <v>246</v>
      </c>
      <c r="C11" s="57"/>
      <c r="D11" s="210"/>
      <c r="E11" s="211">
        <v>5.9700000000000003E-2</v>
      </c>
      <c r="F11" s="209">
        <f>E11*(F10+F7)</f>
        <v>2806.3268647611426</v>
      </c>
      <c r="G11" s="57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</row>
    <row r="12" spans="1:234" s="83" customFormat="1" x14ac:dyDescent="0.25">
      <c r="A12" s="57">
        <v>4</v>
      </c>
      <c r="B12" s="25" t="s">
        <v>247</v>
      </c>
      <c r="C12" s="57"/>
      <c r="D12" s="210"/>
      <c r="E12" s="211">
        <v>7.8100000000000003E-2</v>
      </c>
      <c r="F12" s="209">
        <f>(F7+F11+F10)*E12</f>
        <v>3890.4325559074473</v>
      </c>
      <c r="G12" s="57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</row>
    <row r="13" spans="1:234" s="83" customFormat="1" x14ac:dyDescent="0.25">
      <c r="A13" s="57">
        <v>5</v>
      </c>
      <c r="B13" s="15" t="s">
        <v>57</v>
      </c>
      <c r="C13" s="57"/>
      <c r="D13" s="210"/>
      <c r="E13" s="234">
        <v>0.1</v>
      </c>
      <c r="F13" s="209">
        <f>(F7+F11+F10+F12)*E13</f>
        <v>5370.3909584171815</v>
      </c>
      <c r="G13" s="57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</row>
    <row r="14" spans="1:234" ht="31.5" x14ac:dyDescent="0.25">
      <c r="A14" s="57" t="s">
        <v>58</v>
      </c>
      <c r="B14" s="58" t="s">
        <v>59</v>
      </c>
      <c r="C14" s="57"/>
      <c r="D14" s="85"/>
      <c r="E14" s="59"/>
      <c r="F14" s="285">
        <f>F15+F28+F29</f>
        <v>13593.449442222221</v>
      </c>
      <c r="G14" s="207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</row>
    <row r="15" spans="1:234" s="83" customFormat="1" ht="47.25" x14ac:dyDescent="0.25">
      <c r="A15" s="57" t="s">
        <v>60</v>
      </c>
      <c r="B15" s="58" t="s">
        <v>61</v>
      </c>
      <c r="C15" s="57"/>
      <c r="D15" s="85"/>
      <c r="E15" s="59"/>
      <c r="F15" s="285">
        <f>+F21</f>
        <v>2609.8788888888885</v>
      </c>
      <c r="G15" s="57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</row>
    <row r="16" spans="1:234" s="76" customFormat="1" x14ac:dyDescent="0.25">
      <c r="A16" s="50">
        <v>1</v>
      </c>
      <c r="B16" s="51" t="s">
        <v>62</v>
      </c>
      <c r="C16" s="50"/>
      <c r="D16" s="78"/>
      <c r="E16" s="217"/>
      <c r="F16" s="218"/>
      <c r="G16" s="50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5"/>
      <c r="FO16" s="75"/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5"/>
      <c r="GB16" s="75"/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5"/>
      <c r="GO16" s="75"/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5"/>
      <c r="HB16" s="75"/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5"/>
      <c r="HO16" s="75"/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</row>
    <row r="17" spans="1:234" x14ac:dyDescent="0.25">
      <c r="A17" s="53">
        <v>1.1000000000000001</v>
      </c>
      <c r="B17" s="61" t="s">
        <v>91</v>
      </c>
      <c r="C17" s="40" t="s">
        <v>64</v>
      </c>
      <c r="D17" s="20">
        <v>1</v>
      </c>
      <c r="E17" s="22">
        <v>829900</v>
      </c>
      <c r="F17" s="23">
        <f>D17*E17</f>
        <v>829900</v>
      </c>
      <c r="G17" s="53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</row>
    <row r="18" spans="1:234" x14ac:dyDescent="0.25">
      <c r="A18" s="53">
        <v>1.2</v>
      </c>
      <c r="B18" s="61" t="s">
        <v>103</v>
      </c>
      <c r="C18" s="40" t="s">
        <v>64</v>
      </c>
      <c r="D18" s="20">
        <v>1</v>
      </c>
      <c r="E18" s="22">
        <v>1077300</v>
      </c>
      <c r="F18" s="23">
        <f t="shared" ref="F18:F20" si="2">D18*E18</f>
        <v>1077300</v>
      </c>
      <c r="G18" s="53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</row>
    <row r="19" spans="1:234" x14ac:dyDescent="0.25">
      <c r="A19" s="53">
        <v>1.3</v>
      </c>
      <c r="B19" s="61" t="s">
        <v>161</v>
      </c>
      <c r="C19" s="40" t="s">
        <v>64</v>
      </c>
      <c r="D19" s="20">
        <v>1</v>
      </c>
      <c r="E19" s="55">
        <v>1400490</v>
      </c>
      <c r="F19" s="23">
        <f t="shared" si="2"/>
        <v>1400490</v>
      </c>
      <c r="G19" s="53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2"/>
      <c r="HI19" s="72"/>
      <c r="HJ19" s="72"/>
      <c r="HK19" s="72"/>
      <c r="HL19" s="72"/>
      <c r="HM19" s="72"/>
      <c r="HN19" s="72"/>
      <c r="HO19" s="72"/>
      <c r="HP19" s="72"/>
      <c r="HQ19" s="72"/>
      <c r="HR19" s="72"/>
      <c r="HS19" s="72"/>
      <c r="HT19" s="72"/>
      <c r="HU19" s="72"/>
      <c r="HV19" s="72"/>
      <c r="HW19" s="72"/>
      <c r="HX19" s="72"/>
      <c r="HY19" s="72"/>
      <c r="HZ19" s="72"/>
    </row>
    <row r="20" spans="1:234" x14ac:dyDescent="0.25">
      <c r="A20" s="53">
        <v>1.4</v>
      </c>
      <c r="B20" s="61" t="s">
        <v>115</v>
      </c>
      <c r="C20" s="40" t="s">
        <v>64</v>
      </c>
      <c r="D20" s="20">
        <v>1</v>
      </c>
      <c r="E20" s="22">
        <v>820768</v>
      </c>
      <c r="F20" s="23">
        <f t="shared" si="2"/>
        <v>820768</v>
      </c>
      <c r="G20" s="53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</row>
    <row r="21" spans="1:234" s="76" customFormat="1" x14ac:dyDescent="0.25">
      <c r="A21" s="50">
        <v>2</v>
      </c>
      <c r="B21" s="52" t="s">
        <v>66</v>
      </c>
      <c r="C21" s="78"/>
      <c r="D21" s="78"/>
      <c r="E21" s="217"/>
      <c r="F21" s="219">
        <f>SUM(F22:F27)</f>
        <v>2609.8788888888885</v>
      </c>
      <c r="G21" s="50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  <c r="CA21" s="75"/>
      <c r="CB21" s="75"/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H21" s="75"/>
      <c r="DI21" s="75"/>
      <c r="DJ21" s="75"/>
      <c r="DK21" s="75"/>
      <c r="DL21" s="75"/>
      <c r="DM21" s="75"/>
      <c r="DN21" s="75"/>
      <c r="DO21" s="75"/>
      <c r="DP21" s="75"/>
      <c r="DQ21" s="75"/>
      <c r="DR21" s="75"/>
      <c r="DS21" s="75"/>
      <c r="DT21" s="75"/>
      <c r="DU21" s="75"/>
      <c r="DV21" s="75"/>
      <c r="DW21" s="75"/>
      <c r="DX21" s="75"/>
      <c r="DY21" s="75"/>
      <c r="DZ21" s="75"/>
      <c r="EA21" s="75"/>
      <c r="EB21" s="75"/>
      <c r="EC21" s="75"/>
      <c r="ED21" s="75"/>
      <c r="EE21" s="75"/>
      <c r="EF21" s="75"/>
      <c r="EG21" s="75"/>
      <c r="EH21" s="75"/>
      <c r="EI21" s="75"/>
      <c r="EJ21" s="75"/>
      <c r="EK21" s="75"/>
      <c r="EL21" s="75"/>
      <c r="EM21" s="75"/>
      <c r="EN21" s="75"/>
      <c r="EO21" s="75"/>
      <c r="EP21" s="75"/>
      <c r="EQ21" s="75"/>
      <c r="ER21" s="75"/>
      <c r="ES21" s="75"/>
      <c r="ET21" s="75"/>
      <c r="EU21" s="75"/>
      <c r="EV21" s="75"/>
      <c r="EW21" s="75"/>
      <c r="EX21" s="75"/>
      <c r="EY21" s="75"/>
      <c r="EZ21" s="75"/>
      <c r="FA21" s="75"/>
      <c r="FB21" s="75"/>
      <c r="FC21" s="75"/>
      <c r="FD21" s="75"/>
      <c r="FE21" s="75"/>
      <c r="FF21" s="75"/>
      <c r="FG21" s="75"/>
      <c r="FH21" s="75"/>
      <c r="FI21" s="75"/>
      <c r="FJ21" s="75"/>
      <c r="FK21" s="75"/>
      <c r="FL21" s="75"/>
      <c r="FM21" s="75"/>
      <c r="FN21" s="75"/>
      <c r="FO21" s="75"/>
      <c r="FP21" s="75"/>
      <c r="FQ21" s="75"/>
      <c r="FR21" s="75"/>
      <c r="FS21" s="75"/>
      <c r="FT21" s="75"/>
      <c r="FU21" s="75"/>
      <c r="FV21" s="75"/>
      <c r="FW21" s="75"/>
      <c r="FX21" s="75"/>
      <c r="FY21" s="75"/>
      <c r="FZ21" s="75"/>
      <c r="GA21" s="75"/>
      <c r="GB21" s="75"/>
      <c r="GC21" s="75"/>
      <c r="GD21" s="75"/>
      <c r="GE21" s="75"/>
      <c r="GF21" s="75"/>
      <c r="GG21" s="75"/>
      <c r="GH21" s="75"/>
      <c r="GI21" s="75"/>
      <c r="GJ21" s="75"/>
      <c r="GK21" s="75"/>
      <c r="GL21" s="75"/>
      <c r="GM21" s="75"/>
      <c r="GN21" s="75"/>
      <c r="GO21" s="75"/>
      <c r="GP21" s="75"/>
      <c r="GQ21" s="75"/>
      <c r="GR21" s="75"/>
      <c r="GS21" s="75"/>
      <c r="GT21" s="75"/>
      <c r="GU21" s="75"/>
      <c r="GV21" s="75"/>
      <c r="GW21" s="75"/>
      <c r="GX21" s="75"/>
      <c r="GY21" s="75"/>
      <c r="GZ21" s="75"/>
      <c r="HA21" s="75"/>
      <c r="HB21" s="75"/>
      <c r="HC21" s="75"/>
      <c r="HD21" s="75"/>
      <c r="HE21" s="75"/>
      <c r="HF21" s="75"/>
      <c r="HG21" s="75"/>
      <c r="HH21" s="75"/>
      <c r="HI21" s="75"/>
      <c r="HJ21" s="75"/>
      <c r="HK21" s="75"/>
      <c r="HL21" s="75"/>
      <c r="HM21" s="75"/>
      <c r="HN21" s="75"/>
      <c r="HO21" s="75"/>
      <c r="HP21" s="75"/>
      <c r="HQ21" s="75"/>
      <c r="HR21" s="75"/>
      <c r="HS21" s="75"/>
      <c r="HT21" s="75"/>
      <c r="HU21" s="75"/>
      <c r="HV21" s="75"/>
      <c r="HW21" s="75"/>
      <c r="HX21" s="75"/>
      <c r="HY21" s="75"/>
      <c r="HZ21" s="75"/>
    </row>
    <row r="22" spans="1:234" x14ac:dyDescent="0.25">
      <c r="A22" s="53" t="s">
        <v>104</v>
      </c>
      <c r="B22" s="61" t="s">
        <v>105</v>
      </c>
      <c r="C22" s="77" t="s">
        <v>67</v>
      </c>
      <c r="D22" s="77">
        <v>1</v>
      </c>
      <c r="E22" s="220">
        <v>725</v>
      </c>
      <c r="F22" s="218">
        <f>+E22*D22</f>
        <v>725</v>
      </c>
      <c r="G22" s="63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</row>
    <row r="23" spans="1:234" ht="38.25" x14ac:dyDescent="0.25">
      <c r="A23" s="53" t="s">
        <v>108</v>
      </c>
      <c r="B23" s="28" t="s">
        <v>248</v>
      </c>
      <c r="C23" s="77" t="s">
        <v>68</v>
      </c>
      <c r="D23" s="62">
        <f>1/9</f>
        <v>0.1111111111111111</v>
      </c>
      <c r="E23" s="208">
        <v>2000</v>
      </c>
      <c r="F23" s="209">
        <f>+E23*D23</f>
        <v>222.2222222222222</v>
      </c>
      <c r="G23" s="200" t="s">
        <v>249</v>
      </c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</row>
    <row r="24" spans="1:234" ht="25.5" x14ac:dyDescent="0.25">
      <c r="A24" s="53" t="s">
        <v>109</v>
      </c>
      <c r="B24" s="28" t="s">
        <v>69</v>
      </c>
      <c r="C24" s="77" t="s">
        <v>70</v>
      </c>
      <c r="D24" s="53">
        <v>1</v>
      </c>
      <c r="E24" s="220">
        <v>666.66666666666663</v>
      </c>
      <c r="F24" s="209">
        <v>666.66666666666663</v>
      </c>
      <c r="G24" s="63" t="s">
        <v>110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</row>
    <row r="25" spans="1:234" ht="38.25" x14ac:dyDescent="0.25">
      <c r="A25" s="53" t="s">
        <v>111</v>
      </c>
      <c r="B25" s="61" t="s">
        <v>71</v>
      </c>
      <c r="C25" s="77" t="s">
        <v>72</v>
      </c>
      <c r="D25" s="53">
        <v>1</v>
      </c>
      <c r="E25" s="220">
        <v>140.54</v>
      </c>
      <c r="F25" s="209">
        <v>140.54</v>
      </c>
      <c r="G25" s="63" t="s">
        <v>73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</row>
    <row r="26" spans="1:234" x14ac:dyDescent="0.25">
      <c r="A26" s="53" t="s">
        <v>112</v>
      </c>
      <c r="B26" s="61" t="s">
        <v>74</v>
      </c>
      <c r="C26" s="77" t="s">
        <v>75</v>
      </c>
      <c r="D26" s="53">
        <v>3</v>
      </c>
      <c r="E26" s="220">
        <v>22.65</v>
      </c>
      <c r="F26" s="209">
        <v>67.949999999999989</v>
      </c>
      <c r="G26" s="63" t="s">
        <v>76</v>
      </c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  <c r="FL26" s="72"/>
      <c r="FM26" s="72"/>
      <c r="FN26" s="72"/>
      <c r="FO26" s="72"/>
      <c r="FP26" s="72"/>
      <c r="FQ26" s="72"/>
      <c r="FR26" s="72"/>
      <c r="FS26" s="72"/>
      <c r="FT26" s="72"/>
      <c r="FU26" s="72"/>
      <c r="FV26" s="72"/>
      <c r="FW26" s="72"/>
      <c r="FX26" s="72"/>
      <c r="FY26" s="72"/>
      <c r="FZ26" s="72"/>
      <c r="GA26" s="72"/>
      <c r="GB26" s="72"/>
      <c r="GC26" s="72"/>
      <c r="GD26" s="72"/>
      <c r="GE26" s="72"/>
      <c r="GF26" s="72"/>
      <c r="GG26" s="72"/>
      <c r="GH26" s="72"/>
      <c r="GI26" s="72"/>
      <c r="GJ26" s="72"/>
      <c r="GK26" s="72"/>
      <c r="GL26" s="72"/>
      <c r="GM26" s="72"/>
      <c r="GN26" s="72"/>
      <c r="GO26" s="72"/>
      <c r="GP26" s="72"/>
      <c r="GQ26" s="72"/>
      <c r="GR26" s="72"/>
      <c r="GS26" s="72"/>
      <c r="GT26" s="72"/>
      <c r="GU26" s="72"/>
      <c r="GV26" s="72"/>
      <c r="GW26" s="72"/>
      <c r="GX26" s="72"/>
      <c r="GY26" s="72"/>
      <c r="GZ26" s="72"/>
      <c r="HA26" s="72"/>
      <c r="HB26" s="72"/>
      <c r="HC26" s="72"/>
      <c r="HD26" s="72"/>
      <c r="HE26" s="72"/>
      <c r="HF26" s="72"/>
      <c r="HG26" s="72"/>
      <c r="HH26" s="72"/>
      <c r="HI26" s="72"/>
      <c r="HJ26" s="72"/>
      <c r="HK26" s="72"/>
      <c r="HL26" s="72"/>
      <c r="HM26" s="72"/>
      <c r="HN26" s="72"/>
      <c r="HO26" s="72"/>
      <c r="HP26" s="72"/>
      <c r="HQ26" s="72"/>
      <c r="HR26" s="72"/>
      <c r="HS26" s="72"/>
      <c r="HT26" s="72"/>
      <c r="HU26" s="72"/>
      <c r="HV26" s="72"/>
      <c r="HW26" s="72"/>
      <c r="HX26" s="72"/>
      <c r="HY26" s="72"/>
      <c r="HZ26" s="72"/>
    </row>
    <row r="27" spans="1:234" x14ac:dyDescent="0.25">
      <c r="A27" s="53" t="s">
        <v>113</v>
      </c>
      <c r="B27" s="61" t="s">
        <v>39</v>
      </c>
      <c r="C27" s="77" t="s">
        <v>75</v>
      </c>
      <c r="D27" s="53">
        <v>10</v>
      </c>
      <c r="E27" s="220">
        <v>78.75</v>
      </c>
      <c r="F27" s="209">
        <v>787.5</v>
      </c>
      <c r="G27" s="63" t="s">
        <v>77</v>
      </c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</row>
    <row r="28" spans="1:234" s="83" customFormat="1" x14ac:dyDescent="0.25">
      <c r="A28" s="57" t="s">
        <v>78</v>
      </c>
      <c r="B28" s="221" t="s">
        <v>79</v>
      </c>
      <c r="C28" s="88"/>
      <c r="D28" s="210"/>
      <c r="E28" s="222"/>
      <c r="F28" s="219">
        <v>10000</v>
      </c>
      <c r="G28" s="57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2"/>
      <c r="EL28" s="82"/>
      <c r="EM28" s="82"/>
      <c r="EN28" s="82"/>
      <c r="EO28" s="82"/>
      <c r="EP28" s="82"/>
      <c r="EQ28" s="82"/>
      <c r="ER28" s="82"/>
      <c r="ES28" s="82"/>
      <c r="ET28" s="82"/>
      <c r="EU28" s="82"/>
      <c r="EV28" s="82"/>
      <c r="EW28" s="82"/>
      <c r="EX28" s="82"/>
      <c r="EY28" s="82"/>
      <c r="EZ28" s="82"/>
      <c r="FA28" s="82"/>
      <c r="FB28" s="82"/>
      <c r="FC28" s="82"/>
      <c r="FD28" s="82"/>
      <c r="FE28" s="82"/>
      <c r="FF28" s="82"/>
      <c r="FG28" s="82"/>
      <c r="FH28" s="82"/>
      <c r="FI28" s="82"/>
      <c r="FJ28" s="82"/>
      <c r="FK28" s="82"/>
      <c r="FL28" s="82"/>
      <c r="FM28" s="82"/>
      <c r="FN28" s="82"/>
      <c r="FO28" s="82"/>
      <c r="FP28" s="82"/>
      <c r="FQ28" s="82"/>
      <c r="FR28" s="82"/>
      <c r="FS28" s="82"/>
      <c r="FT28" s="82"/>
      <c r="FU28" s="82"/>
      <c r="FV28" s="82"/>
      <c r="FW28" s="82"/>
      <c r="FX28" s="82"/>
      <c r="FY28" s="82"/>
      <c r="FZ28" s="82"/>
      <c r="GA28" s="82"/>
      <c r="GB28" s="82"/>
      <c r="GC28" s="82"/>
      <c r="GD28" s="82"/>
      <c r="GE28" s="82"/>
      <c r="GF28" s="82"/>
      <c r="GG28" s="82"/>
      <c r="GH28" s="82"/>
      <c r="GI28" s="82"/>
      <c r="GJ28" s="82"/>
      <c r="GK28" s="82"/>
      <c r="GL28" s="82"/>
      <c r="GM28" s="82"/>
      <c r="GN28" s="82"/>
      <c r="GO28" s="82"/>
      <c r="GP28" s="82"/>
      <c r="GQ28" s="82"/>
      <c r="GR28" s="82"/>
      <c r="GS28" s="82"/>
      <c r="GT28" s="82"/>
      <c r="GU28" s="82"/>
      <c r="GV28" s="82"/>
      <c r="GW28" s="82"/>
      <c r="GX28" s="82"/>
      <c r="GY28" s="82"/>
      <c r="GZ28" s="82"/>
      <c r="HA28" s="82"/>
      <c r="HB28" s="82"/>
      <c r="HC28" s="82"/>
      <c r="HD28" s="82"/>
      <c r="HE28" s="82"/>
      <c r="HF28" s="82"/>
      <c r="HG28" s="82"/>
      <c r="HH28" s="82"/>
      <c r="HI28" s="82"/>
      <c r="HJ28" s="82"/>
      <c r="HK28" s="82"/>
      <c r="HL28" s="82"/>
      <c r="HM28" s="82"/>
      <c r="HN28" s="82"/>
      <c r="HO28" s="82"/>
      <c r="HP28" s="82"/>
      <c r="HQ28" s="82"/>
      <c r="HR28" s="82"/>
      <c r="HS28" s="82"/>
      <c r="HT28" s="82"/>
      <c r="HU28" s="82"/>
      <c r="HV28" s="82"/>
      <c r="HW28" s="82"/>
      <c r="HX28" s="82"/>
      <c r="HY28" s="82"/>
      <c r="HZ28" s="82"/>
    </row>
    <row r="29" spans="1:234" s="83" customFormat="1" x14ac:dyDescent="0.25">
      <c r="A29" s="57" t="s">
        <v>81</v>
      </c>
      <c r="B29" s="58" t="s">
        <v>82</v>
      </c>
      <c r="C29" s="57"/>
      <c r="D29" s="210"/>
      <c r="E29" s="286">
        <v>7.8E-2</v>
      </c>
      <c r="F29" s="285">
        <f>(F15+F28)*7.8%</f>
        <v>983.57055333333335</v>
      </c>
      <c r="G29" s="54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2"/>
      <c r="ER29" s="82"/>
      <c r="ES29" s="82"/>
      <c r="ET29" s="82"/>
      <c r="EU29" s="82"/>
      <c r="EV29" s="82"/>
      <c r="EW29" s="82"/>
      <c r="EX29" s="82"/>
      <c r="EY29" s="82"/>
      <c r="EZ29" s="82"/>
      <c r="FA29" s="82"/>
      <c r="FB29" s="82"/>
      <c r="FC29" s="82"/>
      <c r="FD29" s="82"/>
      <c r="FE29" s="82"/>
      <c r="FF29" s="82"/>
      <c r="FG29" s="82"/>
      <c r="FH29" s="82"/>
      <c r="FI29" s="82"/>
      <c r="FJ29" s="82"/>
      <c r="FK29" s="82"/>
      <c r="FL29" s="82"/>
      <c r="FM29" s="82"/>
      <c r="FN29" s="82"/>
      <c r="FO29" s="82"/>
      <c r="FP29" s="82"/>
      <c r="FQ29" s="82"/>
      <c r="FR29" s="82"/>
      <c r="FS29" s="82"/>
      <c r="FT29" s="82"/>
      <c r="FU29" s="82"/>
      <c r="FV29" s="82"/>
      <c r="FW29" s="82"/>
      <c r="FX29" s="82"/>
      <c r="FY29" s="82"/>
      <c r="FZ29" s="82"/>
      <c r="GA29" s="82"/>
      <c r="GB29" s="82"/>
      <c r="GC29" s="82"/>
      <c r="GD29" s="82"/>
      <c r="GE29" s="82"/>
      <c r="GF29" s="82"/>
      <c r="GG29" s="82"/>
      <c r="GH29" s="82"/>
      <c r="GI29" s="82"/>
      <c r="GJ29" s="82"/>
      <c r="GK29" s="82"/>
      <c r="GL29" s="82"/>
      <c r="GM29" s="82"/>
      <c r="GN29" s="82"/>
      <c r="GO29" s="82"/>
      <c r="GP29" s="82"/>
      <c r="GQ29" s="82"/>
      <c r="GR29" s="82"/>
      <c r="GS29" s="82"/>
      <c r="GT29" s="82"/>
      <c r="GU29" s="82"/>
      <c r="GV29" s="82"/>
      <c r="GW29" s="82"/>
      <c r="GX29" s="82"/>
      <c r="GY29" s="82"/>
      <c r="GZ29" s="82"/>
      <c r="HA29" s="82"/>
      <c r="HB29" s="82"/>
      <c r="HC29" s="82"/>
      <c r="HD29" s="82"/>
      <c r="HE29" s="82"/>
      <c r="HF29" s="82"/>
      <c r="HG29" s="82"/>
      <c r="HH29" s="82"/>
      <c r="HI29" s="82"/>
      <c r="HJ29" s="82"/>
      <c r="HK29" s="82"/>
      <c r="HL29" s="82"/>
      <c r="HM29" s="82"/>
      <c r="HN29" s="82"/>
      <c r="HO29" s="82"/>
      <c r="HP29" s="82"/>
      <c r="HQ29" s="82"/>
      <c r="HR29" s="82"/>
      <c r="HS29" s="82"/>
      <c r="HT29" s="82"/>
      <c r="HU29" s="82"/>
      <c r="HV29" s="82"/>
      <c r="HW29" s="82"/>
      <c r="HX29" s="82"/>
      <c r="HY29" s="82"/>
      <c r="HZ29" s="82"/>
    </row>
    <row r="30" spans="1:234" s="83" customFormat="1" x14ac:dyDescent="0.25">
      <c r="A30" s="57" t="s">
        <v>83</v>
      </c>
      <c r="B30" s="58" t="s">
        <v>84</v>
      </c>
      <c r="C30" s="57"/>
      <c r="D30" s="210"/>
      <c r="E30" s="222"/>
      <c r="F30" s="285">
        <f>F31+F35+F34+F36+F37</f>
        <v>71829.858912031064</v>
      </c>
      <c r="G30" s="85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2"/>
      <c r="EL30" s="82"/>
      <c r="EM30" s="82"/>
      <c r="EN30" s="82"/>
      <c r="EO30" s="82"/>
      <c r="EP30" s="82"/>
      <c r="EQ30" s="82"/>
      <c r="ER30" s="82"/>
      <c r="ES30" s="82"/>
      <c r="ET30" s="82"/>
      <c r="EU30" s="82"/>
      <c r="EV30" s="82"/>
      <c r="EW30" s="82"/>
      <c r="EX30" s="82"/>
      <c r="EY30" s="82"/>
      <c r="EZ30" s="82"/>
      <c r="FA30" s="82"/>
      <c r="FB30" s="82"/>
      <c r="FC30" s="82"/>
      <c r="FD30" s="82"/>
      <c r="FE30" s="82"/>
      <c r="FF30" s="82"/>
      <c r="FG30" s="82"/>
      <c r="FH30" s="82"/>
      <c r="FI30" s="82"/>
      <c r="FJ30" s="82"/>
      <c r="FK30" s="82"/>
      <c r="FL30" s="82"/>
      <c r="FM30" s="82"/>
      <c r="FN30" s="82"/>
      <c r="FO30" s="82"/>
      <c r="FP30" s="82"/>
      <c r="FQ30" s="82"/>
      <c r="FR30" s="82"/>
      <c r="FS30" s="82"/>
      <c r="FT30" s="82"/>
      <c r="FU30" s="82"/>
      <c r="FV30" s="82"/>
      <c r="FW30" s="82"/>
      <c r="FX30" s="82"/>
      <c r="FY30" s="82"/>
      <c r="FZ30" s="82"/>
      <c r="GA30" s="82"/>
      <c r="GB30" s="82"/>
      <c r="GC30" s="82"/>
      <c r="GD30" s="82"/>
      <c r="GE30" s="82"/>
      <c r="GF30" s="82"/>
      <c r="GG30" s="82"/>
      <c r="GH30" s="82"/>
      <c r="GI30" s="82"/>
      <c r="GJ30" s="82"/>
      <c r="GK30" s="82"/>
      <c r="GL30" s="82"/>
      <c r="GM30" s="82"/>
      <c r="GN30" s="82"/>
      <c r="GO30" s="82"/>
      <c r="GP30" s="82"/>
      <c r="GQ30" s="82"/>
      <c r="GR30" s="82"/>
      <c r="GS30" s="82"/>
      <c r="GT30" s="82"/>
      <c r="GU30" s="82"/>
      <c r="GV30" s="82"/>
      <c r="GW30" s="82"/>
      <c r="GX30" s="82"/>
      <c r="GY30" s="82"/>
      <c r="GZ30" s="82"/>
      <c r="HA30" s="82"/>
      <c r="HB30" s="82"/>
      <c r="HC30" s="82"/>
      <c r="HD30" s="82"/>
      <c r="HE30" s="82"/>
      <c r="HF30" s="82"/>
      <c r="HG30" s="82"/>
      <c r="HH30" s="82"/>
      <c r="HI30" s="82"/>
      <c r="HJ30" s="82"/>
      <c r="HK30" s="82"/>
      <c r="HL30" s="82"/>
      <c r="HM30" s="82"/>
      <c r="HN30" s="82"/>
      <c r="HO30" s="82"/>
      <c r="HP30" s="82"/>
      <c r="HQ30" s="82"/>
      <c r="HR30" s="82"/>
      <c r="HS30" s="82"/>
      <c r="HT30" s="82"/>
      <c r="HU30" s="82"/>
      <c r="HV30" s="82"/>
      <c r="HW30" s="82"/>
      <c r="HX30" s="82"/>
      <c r="HY30" s="82"/>
      <c r="HZ30" s="82"/>
    </row>
    <row r="31" spans="1:234" s="76" customFormat="1" x14ac:dyDescent="0.25">
      <c r="A31" s="50">
        <v>1</v>
      </c>
      <c r="B31" s="51" t="s">
        <v>50</v>
      </c>
      <c r="C31" s="84"/>
      <c r="D31" s="74"/>
      <c r="E31" s="287"/>
      <c r="F31" s="288">
        <f>F32+F33</f>
        <v>53021.44836597619</v>
      </c>
      <c r="G31" s="50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</row>
    <row r="32" spans="1:234" ht="55.5" customHeight="1" x14ac:dyDescent="0.25">
      <c r="A32" s="53"/>
      <c r="B32" s="64" t="s">
        <v>230</v>
      </c>
      <c r="C32" s="53" t="s">
        <v>52</v>
      </c>
      <c r="D32" s="77">
        <v>30</v>
      </c>
      <c r="E32" s="220">
        <f>Luong!E20/2</f>
        <v>1413.9052897593651</v>
      </c>
      <c r="F32" s="218">
        <f>D32*E32</f>
        <v>42417.158692780955</v>
      </c>
      <c r="G32" s="53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72"/>
      <c r="EK32" s="72"/>
      <c r="EL32" s="72"/>
      <c r="EM32" s="72"/>
      <c r="EN32" s="72"/>
      <c r="EO32" s="72"/>
      <c r="EP32" s="72"/>
      <c r="EQ32" s="72"/>
      <c r="ER32" s="72"/>
      <c r="ES32" s="72"/>
      <c r="ET32" s="72"/>
      <c r="EU32" s="72"/>
      <c r="EV32" s="72"/>
      <c r="EW32" s="72"/>
      <c r="EX32" s="72"/>
      <c r="EY32" s="72"/>
      <c r="EZ32" s="72"/>
      <c r="FA32" s="72"/>
      <c r="FB32" s="72"/>
      <c r="FC32" s="72"/>
      <c r="FD32" s="72"/>
      <c r="FE32" s="72"/>
      <c r="FF32" s="72"/>
      <c r="FG32" s="72"/>
      <c r="FH32" s="72"/>
      <c r="FI32" s="72"/>
      <c r="FJ32" s="72"/>
      <c r="FK32" s="72"/>
      <c r="FL32" s="72"/>
      <c r="FM32" s="72"/>
      <c r="FN32" s="72"/>
      <c r="FO32" s="72"/>
      <c r="FP32" s="72"/>
      <c r="FQ32" s="72"/>
      <c r="FR32" s="72"/>
      <c r="FS32" s="72"/>
      <c r="FT32" s="72"/>
      <c r="FU32" s="72"/>
      <c r="FV32" s="72"/>
      <c r="FW32" s="72"/>
      <c r="FX32" s="72"/>
      <c r="FY32" s="72"/>
      <c r="FZ32" s="72"/>
      <c r="GA32" s="72"/>
      <c r="GB32" s="72"/>
      <c r="GC32" s="72"/>
      <c r="GD32" s="72"/>
      <c r="GE32" s="72"/>
      <c r="GF32" s="72"/>
      <c r="GG32" s="72"/>
      <c r="GH32" s="72"/>
      <c r="GI32" s="72"/>
      <c r="GJ32" s="72"/>
      <c r="GK32" s="72"/>
      <c r="GL32" s="72"/>
      <c r="GM32" s="72"/>
      <c r="GN32" s="72"/>
      <c r="GO32" s="72"/>
      <c r="GP32" s="72"/>
      <c r="GQ32" s="72"/>
      <c r="GR32" s="72"/>
      <c r="GS32" s="72"/>
      <c r="GT32" s="72"/>
      <c r="GU32" s="72"/>
      <c r="GV32" s="72"/>
      <c r="GW32" s="72"/>
      <c r="GX32" s="72"/>
      <c r="GY32" s="72"/>
      <c r="GZ32" s="72"/>
      <c r="HA32" s="72"/>
      <c r="HB32" s="72"/>
      <c r="HC32" s="72"/>
      <c r="HD32" s="72"/>
      <c r="HE32" s="72"/>
      <c r="HF32" s="72"/>
      <c r="HG32" s="72"/>
      <c r="HH32" s="72"/>
      <c r="HI32" s="72"/>
      <c r="HJ32" s="72"/>
      <c r="HK32" s="72"/>
      <c r="HL32" s="72"/>
      <c r="HM32" s="72"/>
      <c r="HN32" s="72"/>
      <c r="HO32" s="72"/>
      <c r="HP32" s="72"/>
      <c r="HQ32" s="72"/>
      <c r="HR32" s="72"/>
      <c r="HS32" s="72"/>
      <c r="HT32" s="72"/>
      <c r="HU32" s="72"/>
      <c r="HV32" s="72"/>
      <c r="HW32" s="72"/>
      <c r="HX32" s="72"/>
      <c r="HY32" s="72"/>
      <c r="HZ32" s="72"/>
    </row>
    <row r="33" spans="1:234" x14ac:dyDescent="0.25">
      <c r="A33" s="53"/>
      <c r="B33" s="54" t="s">
        <v>53</v>
      </c>
      <c r="C33" s="53"/>
      <c r="D33" s="77"/>
      <c r="E33" s="220"/>
      <c r="F33" s="218">
        <f>+F32*0.25</f>
        <v>10604.289673195239</v>
      </c>
      <c r="G33" s="53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2"/>
      <c r="DT33" s="72"/>
      <c r="DU33" s="72"/>
      <c r="DV33" s="72"/>
      <c r="DW33" s="72"/>
      <c r="DX33" s="72"/>
      <c r="DY33" s="72"/>
      <c r="DZ33" s="72"/>
      <c r="EA33" s="72"/>
      <c r="EB33" s="72"/>
      <c r="EC33" s="72"/>
      <c r="ED33" s="72"/>
      <c r="EE33" s="72"/>
      <c r="EF33" s="72"/>
      <c r="EG33" s="72"/>
      <c r="EH33" s="72"/>
      <c r="EI33" s="72"/>
      <c r="EJ33" s="72"/>
      <c r="EK33" s="72"/>
      <c r="EL33" s="72"/>
      <c r="EM33" s="72"/>
      <c r="EN33" s="72"/>
      <c r="EO33" s="72"/>
      <c r="EP33" s="72"/>
      <c r="EQ33" s="72"/>
      <c r="ER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2"/>
      <c r="FD33" s="72"/>
      <c r="FE33" s="72"/>
      <c r="FF33" s="72"/>
      <c r="FG33" s="72"/>
      <c r="FH33" s="72"/>
      <c r="FI33" s="72"/>
      <c r="FJ33" s="72"/>
      <c r="FK33" s="72"/>
      <c r="FL33" s="72"/>
      <c r="FM33" s="72"/>
      <c r="FN33" s="72"/>
      <c r="FO33" s="72"/>
      <c r="FP33" s="72"/>
      <c r="FQ33" s="72"/>
      <c r="FR33" s="72"/>
      <c r="FS33" s="72"/>
      <c r="FT33" s="72"/>
      <c r="FU33" s="72"/>
      <c r="FV33" s="72"/>
      <c r="FW33" s="72"/>
      <c r="FX33" s="72"/>
      <c r="FY33" s="72"/>
      <c r="FZ33" s="72"/>
      <c r="GA33" s="72"/>
      <c r="GB33" s="72"/>
      <c r="GC33" s="72"/>
      <c r="GD33" s="72"/>
      <c r="GE33" s="72"/>
      <c r="GF33" s="72"/>
      <c r="GG33" s="72"/>
      <c r="GH33" s="72"/>
      <c r="GI33" s="72"/>
      <c r="GJ33" s="72"/>
      <c r="GK33" s="72"/>
      <c r="GL33" s="72"/>
      <c r="GM33" s="72"/>
      <c r="GN33" s="72"/>
      <c r="GO33" s="72"/>
      <c r="GP33" s="72"/>
      <c r="GQ33" s="72"/>
      <c r="GR33" s="72"/>
      <c r="GS33" s="72"/>
      <c r="GT33" s="72"/>
      <c r="GU33" s="72"/>
      <c r="GV33" s="72"/>
      <c r="GW33" s="72"/>
      <c r="GX33" s="72"/>
      <c r="GY33" s="72"/>
      <c r="GZ33" s="72"/>
      <c r="HA33" s="72"/>
      <c r="HB33" s="72"/>
      <c r="HC33" s="72"/>
      <c r="HD33" s="72"/>
      <c r="HE33" s="72"/>
      <c r="HF33" s="72"/>
      <c r="HG33" s="72"/>
      <c r="HH33" s="72"/>
      <c r="HI33" s="72"/>
      <c r="HJ33" s="72"/>
      <c r="HK33" s="72"/>
      <c r="HL33" s="72"/>
      <c r="HM33" s="72"/>
      <c r="HN33" s="72"/>
      <c r="HO33" s="72"/>
      <c r="HP33" s="72"/>
      <c r="HQ33" s="72"/>
      <c r="HR33" s="72"/>
      <c r="HS33" s="72"/>
      <c r="HT33" s="72"/>
      <c r="HU33" s="72"/>
      <c r="HV33" s="72"/>
      <c r="HW33" s="72"/>
      <c r="HX33" s="72"/>
      <c r="HY33" s="72"/>
      <c r="HZ33" s="72"/>
    </row>
    <row r="34" spans="1:234" s="76" customFormat="1" x14ac:dyDescent="0.25">
      <c r="A34" s="50">
        <v>3</v>
      </c>
      <c r="B34" s="15" t="s">
        <v>245</v>
      </c>
      <c r="C34" s="50"/>
      <c r="D34" s="78"/>
      <c r="E34" s="211">
        <v>7.8E-2</v>
      </c>
      <c r="F34" s="233">
        <f>E34*$F$31</f>
        <v>4135.6729725461428</v>
      </c>
      <c r="G34" s="50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</row>
    <row r="35" spans="1:234" s="76" customFormat="1" x14ac:dyDescent="0.25">
      <c r="A35" s="50">
        <v>2</v>
      </c>
      <c r="B35" s="15" t="s">
        <v>246</v>
      </c>
      <c r="C35" s="50"/>
      <c r="D35" s="78"/>
      <c r="E35" s="211">
        <v>5.9700000000000003E-2</v>
      </c>
      <c r="F35" s="233">
        <f>E35*($F$31+F34)</f>
        <v>3412.2801439097834</v>
      </c>
      <c r="G35" s="50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</row>
    <row r="36" spans="1:234" s="76" customFormat="1" x14ac:dyDescent="0.25">
      <c r="A36" s="50">
        <v>4</v>
      </c>
      <c r="B36" s="25" t="s">
        <v>247</v>
      </c>
      <c r="C36" s="50"/>
      <c r="D36" s="78"/>
      <c r="E36" s="211">
        <v>7.8100000000000003E-2</v>
      </c>
      <c r="F36" s="233">
        <f>(F31+F35+F34)*E36</f>
        <v>4730.4702557779483</v>
      </c>
      <c r="G36" s="50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  <c r="ET36" s="75"/>
      <c r="EU36" s="75"/>
      <c r="EV36" s="75"/>
      <c r="EW36" s="75"/>
      <c r="EX36" s="75"/>
      <c r="EY36" s="75"/>
      <c r="EZ36" s="75"/>
      <c r="FA36" s="75"/>
      <c r="FB36" s="75"/>
      <c r="FC36" s="75"/>
      <c r="FD36" s="75"/>
      <c r="FE36" s="75"/>
      <c r="FF36" s="75"/>
      <c r="FG36" s="75"/>
      <c r="FH36" s="75"/>
      <c r="FI36" s="75"/>
      <c r="FJ36" s="75"/>
      <c r="FK36" s="75"/>
      <c r="FL36" s="75"/>
      <c r="FM36" s="75"/>
      <c r="FN36" s="75"/>
      <c r="FO36" s="75"/>
      <c r="FP36" s="75"/>
      <c r="FQ36" s="75"/>
      <c r="FR36" s="75"/>
      <c r="FS36" s="75"/>
      <c r="FT36" s="75"/>
      <c r="FU36" s="75"/>
      <c r="FV36" s="75"/>
      <c r="FW36" s="75"/>
      <c r="FX36" s="75"/>
      <c r="FY36" s="75"/>
      <c r="FZ36" s="75"/>
      <c r="GA36" s="75"/>
      <c r="GB36" s="75"/>
      <c r="GC36" s="75"/>
      <c r="GD36" s="75"/>
      <c r="GE36" s="75"/>
      <c r="GF36" s="75"/>
      <c r="GG36" s="75"/>
      <c r="GH36" s="75"/>
      <c r="GI36" s="75"/>
      <c r="GJ36" s="75"/>
      <c r="GK36" s="75"/>
      <c r="GL36" s="75"/>
      <c r="GM36" s="75"/>
      <c r="GN36" s="75"/>
      <c r="GO36" s="75"/>
      <c r="GP36" s="75"/>
      <c r="GQ36" s="75"/>
      <c r="GR36" s="75"/>
      <c r="GS36" s="75"/>
      <c r="GT36" s="75"/>
      <c r="GU36" s="75"/>
      <c r="GV36" s="75"/>
      <c r="GW36" s="75"/>
      <c r="GX36" s="75"/>
      <c r="GY36" s="75"/>
      <c r="GZ36" s="75"/>
      <c r="HA36" s="75"/>
      <c r="HB36" s="75"/>
      <c r="HC36" s="75"/>
      <c r="HD36" s="75"/>
      <c r="HE36" s="75"/>
      <c r="HF36" s="75"/>
      <c r="HG36" s="75"/>
      <c r="HH36" s="75"/>
      <c r="HI36" s="75"/>
      <c r="HJ36" s="75"/>
      <c r="HK36" s="75"/>
      <c r="HL36" s="75"/>
      <c r="HM36" s="75"/>
      <c r="HN36" s="75"/>
      <c r="HO36" s="75"/>
      <c r="HP36" s="75"/>
      <c r="HQ36" s="75"/>
      <c r="HR36" s="75"/>
      <c r="HS36" s="75"/>
      <c r="HT36" s="75"/>
      <c r="HU36" s="75"/>
      <c r="HV36" s="75"/>
      <c r="HW36" s="75"/>
      <c r="HX36" s="75"/>
      <c r="HY36" s="75"/>
      <c r="HZ36" s="75"/>
    </row>
    <row r="37" spans="1:234" s="76" customFormat="1" x14ac:dyDescent="0.25">
      <c r="A37" s="65">
        <v>5</v>
      </c>
      <c r="B37" s="37" t="s">
        <v>57</v>
      </c>
      <c r="C37" s="65"/>
      <c r="D37" s="289"/>
      <c r="E37" s="213">
        <v>0.1</v>
      </c>
      <c r="F37" s="290">
        <f>(F31+F35+F34+F36)*E37</f>
        <v>6529.9871738210059</v>
      </c>
      <c r="G37" s="6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  <c r="DC37" s="75"/>
      <c r="DD37" s="75"/>
      <c r="DE37" s="75"/>
      <c r="DF37" s="75"/>
      <c r="DG37" s="75"/>
      <c r="DH37" s="75"/>
      <c r="DI37" s="75"/>
      <c r="DJ37" s="75"/>
      <c r="DK37" s="75"/>
      <c r="DL37" s="75"/>
      <c r="DM37" s="75"/>
      <c r="DN37" s="75"/>
      <c r="DO37" s="75"/>
      <c r="DP37" s="75"/>
      <c r="DQ37" s="75"/>
      <c r="DR37" s="75"/>
      <c r="DS37" s="75"/>
      <c r="DT37" s="75"/>
      <c r="DU37" s="75"/>
      <c r="DV37" s="75"/>
      <c r="DW37" s="75"/>
      <c r="DX37" s="75"/>
      <c r="DY37" s="75"/>
      <c r="DZ37" s="75"/>
      <c r="EA37" s="75"/>
      <c r="EB37" s="75"/>
      <c r="EC37" s="75"/>
      <c r="ED37" s="75"/>
      <c r="EE37" s="75"/>
      <c r="EF37" s="75"/>
      <c r="EG37" s="75"/>
      <c r="EH37" s="75"/>
      <c r="EI37" s="75"/>
      <c r="EJ37" s="75"/>
      <c r="EK37" s="75"/>
      <c r="EL37" s="75"/>
      <c r="EM37" s="75"/>
      <c r="EN37" s="75"/>
      <c r="EO37" s="75"/>
      <c r="EP37" s="75"/>
      <c r="EQ37" s="75"/>
      <c r="ER37" s="75"/>
      <c r="ES37" s="75"/>
      <c r="ET37" s="75"/>
      <c r="EU37" s="75"/>
      <c r="EV37" s="75"/>
      <c r="EW37" s="75"/>
      <c r="EX37" s="75"/>
      <c r="EY37" s="75"/>
      <c r="EZ37" s="75"/>
      <c r="FA37" s="75"/>
      <c r="FB37" s="75"/>
      <c r="FC37" s="75"/>
      <c r="FD37" s="75"/>
      <c r="FE37" s="75"/>
      <c r="FF37" s="75"/>
      <c r="FG37" s="75"/>
      <c r="FH37" s="75"/>
      <c r="FI37" s="75"/>
      <c r="FJ37" s="75"/>
      <c r="FK37" s="75"/>
      <c r="FL37" s="75"/>
      <c r="FM37" s="75"/>
      <c r="FN37" s="75"/>
      <c r="FO37" s="75"/>
      <c r="FP37" s="75"/>
      <c r="FQ37" s="75"/>
      <c r="FR37" s="75"/>
      <c r="FS37" s="75"/>
      <c r="FT37" s="75"/>
      <c r="FU37" s="75"/>
      <c r="FV37" s="75"/>
      <c r="FW37" s="75"/>
      <c r="FX37" s="75"/>
      <c r="FY37" s="75"/>
      <c r="FZ37" s="75"/>
      <c r="GA37" s="75"/>
      <c r="GB37" s="75"/>
      <c r="GC37" s="75"/>
      <c r="GD37" s="75"/>
      <c r="GE37" s="75"/>
      <c r="GF37" s="75"/>
      <c r="GG37" s="75"/>
      <c r="GH37" s="75"/>
      <c r="GI37" s="75"/>
      <c r="GJ37" s="75"/>
      <c r="GK37" s="75"/>
      <c r="GL37" s="75"/>
      <c r="GM37" s="75"/>
      <c r="GN37" s="75"/>
      <c r="GO37" s="75"/>
      <c r="GP37" s="75"/>
      <c r="GQ37" s="75"/>
      <c r="GR37" s="75"/>
      <c r="GS37" s="75"/>
      <c r="GT37" s="75"/>
      <c r="GU37" s="75"/>
      <c r="GV37" s="75"/>
      <c r="GW37" s="75"/>
      <c r="GX37" s="75"/>
      <c r="GY37" s="75"/>
      <c r="GZ37" s="75"/>
      <c r="HA37" s="75"/>
      <c r="HB37" s="75"/>
      <c r="HC37" s="75"/>
      <c r="HD37" s="75"/>
      <c r="HE37" s="75"/>
      <c r="HF37" s="75"/>
      <c r="HG37" s="75"/>
      <c r="HH37" s="75"/>
      <c r="HI37" s="75"/>
      <c r="HJ37" s="75"/>
      <c r="HK37" s="75"/>
      <c r="HL37" s="75"/>
      <c r="HM37" s="75"/>
      <c r="HN37" s="75"/>
      <c r="HO37" s="75"/>
      <c r="HP37" s="75"/>
      <c r="HQ37" s="75"/>
      <c r="HR37" s="75"/>
      <c r="HS37" s="75"/>
      <c r="HT37" s="75"/>
      <c r="HU37" s="75"/>
      <c r="HV37" s="75"/>
      <c r="HW37" s="75"/>
      <c r="HX37" s="75"/>
      <c r="HY37" s="75"/>
      <c r="HZ37" s="75"/>
    </row>
    <row r="38" spans="1:234" x14ac:dyDescent="0.25">
      <c r="A38" s="400" t="s">
        <v>250</v>
      </c>
      <c r="B38" s="400"/>
      <c r="C38" s="400"/>
      <c r="D38" s="400"/>
      <c r="E38" s="400"/>
      <c r="F38" s="182">
        <f>+F6+F14+F30</f>
        <v>144497.60889684228</v>
      </c>
      <c r="G38" s="175"/>
    </row>
    <row r="39" spans="1:234" x14ac:dyDescent="0.25">
      <c r="A39" s="400" t="s">
        <v>251</v>
      </c>
      <c r="B39" s="400"/>
      <c r="C39" s="400"/>
      <c r="D39" s="400"/>
      <c r="E39" s="400"/>
      <c r="F39" s="182">
        <f>+ROUND(F38,-3)</f>
        <v>144000</v>
      </c>
      <c r="G39" s="175"/>
    </row>
  </sheetData>
  <mergeCells count="5">
    <mergeCell ref="A1:C1"/>
    <mergeCell ref="A2:C2"/>
    <mergeCell ref="A3:G3"/>
    <mergeCell ref="A38:E38"/>
    <mergeCell ref="A39:E39"/>
  </mergeCells>
  <pageMargins left="0.28999999999999998" right="0.17" top="0.17" bottom="0.17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Z39"/>
  <sheetViews>
    <sheetView topLeftCell="A4" workbookViewId="0">
      <selection activeCell="G10" sqref="G10"/>
    </sheetView>
  </sheetViews>
  <sheetFormatPr defaultColWidth="9.140625" defaultRowHeight="15.75" x14ac:dyDescent="0.25"/>
  <cols>
    <col min="1" max="1" width="5.140625" style="72" customWidth="1"/>
    <col min="2" max="2" width="34.5703125" style="42" customWidth="1"/>
    <col min="3" max="3" width="6.5703125" style="72" customWidth="1"/>
    <col min="4" max="4" width="7.140625" style="72" customWidth="1"/>
    <col min="5" max="5" width="9.5703125" style="79" customWidth="1"/>
    <col min="6" max="6" width="13.28515625" style="180" customWidth="1"/>
    <col min="7" max="7" width="22.28515625" style="42" customWidth="1"/>
    <col min="8" max="235" width="9.140625" style="70"/>
    <col min="236" max="236" width="5.28515625" style="70" customWidth="1"/>
    <col min="237" max="237" width="34.7109375" style="70" customWidth="1"/>
    <col min="238" max="238" width="8.42578125" style="70" customWidth="1"/>
    <col min="239" max="239" width="8.5703125" style="70" customWidth="1"/>
    <col min="240" max="240" width="11.7109375" style="70" customWidth="1"/>
    <col min="241" max="241" width="14.140625" style="70" customWidth="1"/>
    <col min="242" max="242" width="12.7109375" style="70" customWidth="1"/>
    <col min="243" max="243" width="12.28515625" style="70" bestFit="1" customWidth="1"/>
    <col min="244" max="244" width="22.7109375" style="70" customWidth="1"/>
    <col min="245" max="491" width="9.140625" style="70"/>
    <col min="492" max="492" width="5.28515625" style="70" customWidth="1"/>
    <col min="493" max="493" width="34.7109375" style="70" customWidth="1"/>
    <col min="494" max="494" width="8.42578125" style="70" customWidth="1"/>
    <col min="495" max="495" width="8.5703125" style="70" customWidth="1"/>
    <col min="496" max="496" width="11.7109375" style="70" customWidth="1"/>
    <col min="497" max="497" width="14.140625" style="70" customWidth="1"/>
    <col min="498" max="498" width="12.7109375" style="70" customWidth="1"/>
    <col min="499" max="499" width="12.28515625" style="70" bestFit="1" customWidth="1"/>
    <col min="500" max="500" width="22.7109375" style="70" customWidth="1"/>
    <col min="501" max="747" width="9.140625" style="70"/>
    <col min="748" max="748" width="5.28515625" style="70" customWidth="1"/>
    <col min="749" max="749" width="34.7109375" style="70" customWidth="1"/>
    <col min="750" max="750" width="8.42578125" style="70" customWidth="1"/>
    <col min="751" max="751" width="8.5703125" style="70" customWidth="1"/>
    <col min="752" max="752" width="11.7109375" style="70" customWidth="1"/>
    <col min="753" max="753" width="14.140625" style="70" customWidth="1"/>
    <col min="754" max="754" width="12.7109375" style="70" customWidth="1"/>
    <col min="755" max="755" width="12.28515625" style="70" bestFit="1" customWidth="1"/>
    <col min="756" max="756" width="22.7109375" style="70" customWidth="1"/>
    <col min="757" max="1003" width="9.140625" style="70"/>
    <col min="1004" max="1004" width="5.28515625" style="70" customWidth="1"/>
    <col min="1005" max="1005" width="34.7109375" style="70" customWidth="1"/>
    <col min="1006" max="1006" width="8.42578125" style="70" customWidth="1"/>
    <col min="1007" max="1007" width="8.5703125" style="70" customWidth="1"/>
    <col min="1008" max="1008" width="11.7109375" style="70" customWidth="1"/>
    <col min="1009" max="1009" width="14.140625" style="70" customWidth="1"/>
    <col min="1010" max="1010" width="12.7109375" style="70" customWidth="1"/>
    <col min="1011" max="1011" width="12.28515625" style="70" bestFit="1" customWidth="1"/>
    <col min="1012" max="1012" width="22.7109375" style="70" customWidth="1"/>
    <col min="1013" max="1259" width="9.140625" style="70"/>
    <col min="1260" max="1260" width="5.28515625" style="70" customWidth="1"/>
    <col min="1261" max="1261" width="34.7109375" style="70" customWidth="1"/>
    <col min="1262" max="1262" width="8.42578125" style="70" customWidth="1"/>
    <col min="1263" max="1263" width="8.5703125" style="70" customWidth="1"/>
    <col min="1264" max="1264" width="11.7109375" style="70" customWidth="1"/>
    <col min="1265" max="1265" width="14.140625" style="70" customWidth="1"/>
    <col min="1266" max="1266" width="12.7109375" style="70" customWidth="1"/>
    <col min="1267" max="1267" width="12.28515625" style="70" bestFit="1" customWidth="1"/>
    <col min="1268" max="1268" width="22.7109375" style="70" customWidth="1"/>
    <col min="1269" max="1515" width="9.140625" style="70"/>
    <col min="1516" max="1516" width="5.28515625" style="70" customWidth="1"/>
    <col min="1517" max="1517" width="34.7109375" style="70" customWidth="1"/>
    <col min="1518" max="1518" width="8.42578125" style="70" customWidth="1"/>
    <col min="1519" max="1519" width="8.5703125" style="70" customWidth="1"/>
    <col min="1520" max="1520" width="11.7109375" style="70" customWidth="1"/>
    <col min="1521" max="1521" width="14.140625" style="70" customWidth="1"/>
    <col min="1522" max="1522" width="12.7109375" style="70" customWidth="1"/>
    <col min="1523" max="1523" width="12.28515625" style="70" bestFit="1" customWidth="1"/>
    <col min="1524" max="1524" width="22.7109375" style="70" customWidth="1"/>
    <col min="1525" max="1771" width="9.140625" style="70"/>
    <col min="1772" max="1772" width="5.28515625" style="70" customWidth="1"/>
    <col min="1773" max="1773" width="34.7109375" style="70" customWidth="1"/>
    <col min="1774" max="1774" width="8.42578125" style="70" customWidth="1"/>
    <col min="1775" max="1775" width="8.5703125" style="70" customWidth="1"/>
    <col min="1776" max="1776" width="11.7109375" style="70" customWidth="1"/>
    <col min="1777" max="1777" width="14.140625" style="70" customWidth="1"/>
    <col min="1778" max="1778" width="12.7109375" style="70" customWidth="1"/>
    <col min="1779" max="1779" width="12.28515625" style="70" bestFit="1" customWidth="1"/>
    <col min="1780" max="1780" width="22.7109375" style="70" customWidth="1"/>
    <col min="1781" max="2027" width="9.140625" style="70"/>
    <col min="2028" max="2028" width="5.28515625" style="70" customWidth="1"/>
    <col min="2029" max="2029" width="34.7109375" style="70" customWidth="1"/>
    <col min="2030" max="2030" width="8.42578125" style="70" customWidth="1"/>
    <col min="2031" max="2031" width="8.5703125" style="70" customWidth="1"/>
    <col min="2032" max="2032" width="11.7109375" style="70" customWidth="1"/>
    <col min="2033" max="2033" width="14.140625" style="70" customWidth="1"/>
    <col min="2034" max="2034" width="12.7109375" style="70" customWidth="1"/>
    <col min="2035" max="2035" width="12.28515625" style="70" bestFit="1" customWidth="1"/>
    <col min="2036" max="2036" width="22.7109375" style="70" customWidth="1"/>
    <col min="2037" max="2283" width="9.140625" style="70"/>
    <col min="2284" max="2284" width="5.28515625" style="70" customWidth="1"/>
    <col min="2285" max="2285" width="34.7109375" style="70" customWidth="1"/>
    <col min="2286" max="2286" width="8.42578125" style="70" customWidth="1"/>
    <col min="2287" max="2287" width="8.5703125" style="70" customWidth="1"/>
    <col min="2288" max="2288" width="11.7109375" style="70" customWidth="1"/>
    <col min="2289" max="2289" width="14.140625" style="70" customWidth="1"/>
    <col min="2290" max="2290" width="12.7109375" style="70" customWidth="1"/>
    <col min="2291" max="2291" width="12.28515625" style="70" bestFit="1" customWidth="1"/>
    <col min="2292" max="2292" width="22.7109375" style="70" customWidth="1"/>
    <col min="2293" max="2539" width="9.140625" style="70"/>
    <col min="2540" max="2540" width="5.28515625" style="70" customWidth="1"/>
    <col min="2541" max="2541" width="34.7109375" style="70" customWidth="1"/>
    <col min="2542" max="2542" width="8.42578125" style="70" customWidth="1"/>
    <col min="2543" max="2543" width="8.5703125" style="70" customWidth="1"/>
    <col min="2544" max="2544" width="11.7109375" style="70" customWidth="1"/>
    <col min="2545" max="2545" width="14.140625" style="70" customWidth="1"/>
    <col min="2546" max="2546" width="12.7109375" style="70" customWidth="1"/>
    <col min="2547" max="2547" width="12.28515625" style="70" bestFit="1" customWidth="1"/>
    <col min="2548" max="2548" width="22.7109375" style="70" customWidth="1"/>
    <col min="2549" max="2795" width="9.140625" style="70"/>
    <col min="2796" max="2796" width="5.28515625" style="70" customWidth="1"/>
    <col min="2797" max="2797" width="34.7109375" style="70" customWidth="1"/>
    <col min="2798" max="2798" width="8.42578125" style="70" customWidth="1"/>
    <col min="2799" max="2799" width="8.5703125" style="70" customWidth="1"/>
    <col min="2800" max="2800" width="11.7109375" style="70" customWidth="1"/>
    <col min="2801" max="2801" width="14.140625" style="70" customWidth="1"/>
    <col min="2802" max="2802" width="12.7109375" style="70" customWidth="1"/>
    <col min="2803" max="2803" width="12.28515625" style="70" bestFit="1" customWidth="1"/>
    <col min="2804" max="2804" width="22.7109375" style="70" customWidth="1"/>
    <col min="2805" max="3051" width="9.140625" style="70"/>
    <col min="3052" max="3052" width="5.28515625" style="70" customWidth="1"/>
    <col min="3053" max="3053" width="34.7109375" style="70" customWidth="1"/>
    <col min="3054" max="3054" width="8.42578125" style="70" customWidth="1"/>
    <col min="3055" max="3055" width="8.5703125" style="70" customWidth="1"/>
    <col min="3056" max="3056" width="11.7109375" style="70" customWidth="1"/>
    <col min="3057" max="3057" width="14.140625" style="70" customWidth="1"/>
    <col min="3058" max="3058" width="12.7109375" style="70" customWidth="1"/>
    <col min="3059" max="3059" width="12.28515625" style="70" bestFit="1" customWidth="1"/>
    <col min="3060" max="3060" width="22.7109375" style="70" customWidth="1"/>
    <col min="3061" max="3307" width="9.140625" style="70"/>
    <col min="3308" max="3308" width="5.28515625" style="70" customWidth="1"/>
    <col min="3309" max="3309" width="34.7109375" style="70" customWidth="1"/>
    <col min="3310" max="3310" width="8.42578125" style="70" customWidth="1"/>
    <col min="3311" max="3311" width="8.5703125" style="70" customWidth="1"/>
    <col min="3312" max="3312" width="11.7109375" style="70" customWidth="1"/>
    <col min="3313" max="3313" width="14.140625" style="70" customWidth="1"/>
    <col min="3314" max="3314" width="12.7109375" style="70" customWidth="1"/>
    <col min="3315" max="3315" width="12.28515625" style="70" bestFit="1" customWidth="1"/>
    <col min="3316" max="3316" width="22.7109375" style="70" customWidth="1"/>
    <col min="3317" max="3563" width="9.140625" style="70"/>
    <col min="3564" max="3564" width="5.28515625" style="70" customWidth="1"/>
    <col min="3565" max="3565" width="34.7109375" style="70" customWidth="1"/>
    <col min="3566" max="3566" width="8.42578125" style="70" customWidth="1"/>
    <col min="3567" max="3567" width="8.5703125" style="70" customWidth="1"/>
    <col min="3568" max="3568" width="11.7109375" style="70" customWidth="1"/>
    <col min="3569" max="3569" width="14.140625" style="70" customWidth="1"/>
    <col min="3570" max="3570" width="12.7109375" style="70" customWidth="1"/>
    <col min="3571" max="3571" width="12.28515625" style="70" bestFit="1" customWidth="1"/>
    <col min="3572" max="3572" width="22.7109375" style="70" customWidth="1"/>
    <col min="3573" max="3819" width="9.140625" style="70"/>
    <col min="3820" max="3820" width="5.28515625" style="70" customWidth="1"/>
    <col min="3821" max="3821" width="34.7109375" style="70" customWidth="1"/>
    <col min="3822" max="3822" width="8.42578125" style="70" customWidth="1"/>
    <col min="3823" max="3823" width="8.5703125" style="70" customWidth="1"/>
    <col min="3824" max="3824" width="11.7109375" style="70" customWidth="1"/>
    <col min="3825" max="3825" width="14.140625" style="70" customWidth="1"/>
    <col min="3826" max="3826" width="12.7109375" style="70" customWidth="1"/>
    <col min="3827" max="3827" width="12.28515625" style="70" bestFit="1" customWidth="1"/>
    <col min="3828" max="3828" width="22.7109375" style="70" customWidth="1"/>
    <col min="3829" max="4075" width="9.140625" style="70"/>
    <col min="4076" max="4076" width="5.28515625" style="70" customWidth="1"/>
    <col min="4077" max="4077" width="34.7109375" style="70" customWidth="1"/>
    <col min="4078" max="4078" width="8.42578125" style="70" customWidth="1"/>
    <col min="4079" max="4079" width="8.5703125" style="70" customWidth="1"/>
    <col min="4080" max="4080" width="11.7109375" style="70" customWidth="1"/>
    <col min="4081" max="4081" width="14.140625" style="70" customWidth="1"/>
    <col min="4082" max="4082" width="12.7109375" style="70" customWidth="1"/>
    <col min="4083" max="4083" width="12.28515625" style="70" bestFit="1" customWidth="1"/>
    <col min="4084" max="4084" width="22.7109375" style="70" customWidth="1"/>
    <col min="4085" max="4331" width="9.140625" style="70"/>
    <col min="4332" max="4332" width="5.28515625" style="70" customWidth="1"/>
    <col min="4333" max="4333" width="34.7109375" style="70" customWidth="1"/>
    <col min="4334" max="4334" width="8.42578125" style="70" customWidth="1"/>
    <col min="4335" max="4335" width="8.5703125" style="70" customWidth="1"/>
    <col min="4336" max="4336" width="11.7109375" style="70" customWidth="1"/>
    <col min="4337" max="4337" width="14.140625" style="70" customWidth="1"/>
    <col min="4338" max="4338" width="12.7109375" style="70" customWidth="1"/>
    <col min="4339" max="4339" width="12.28515625" style="70" bestFit="1" customWidth="1"/>
    <col min="4340" max="4340" width="22.7109375" style="70" customWidth="1"/>
    <col min="4341" max="4587" width="9.140625" style="70"/>
    <col min="4588" max="4588" width="5.28515625" style="70" customWidth="1"/>
    <col min="4589" max="4589" width="34.7109375" style="70" customWidth="1"/>
    <col min="4590" max="4590" width="8.42578125" style="70" customWidth="1"/>
    <col min="4591" max="4591" width="8.5703125" style="70" customWidth="1"/>
    <col min="4592" max="4592" width="11.7109375" style="70" customWidth="1"/>
    <col min="4593" max="4593" width="14.140625" style="70" customWidth="1"/>
    <col min="4594" max="4594" width="12.7109375" style="70" customWidth="1"/>
    <col min="4595" max="4595" width="12.28515625" style="70" bestFit="1" customWidth="1"/>
    <col min="4596" max="4596" width="22.7109375" style="70" customWidth="1"/>
    <col min="4597" max="4843" width="9.140625" style="70"/>
    <col min="4844" max="4844" width="5.28515625" style="70" customWidth="1"/>
    <col min="4845" max="4845" width="34.7109375" style="70" customWidth="1"/>
    <col min="4846" max="4846" width="8.42578125" style="70" customWidth="1"/>
    <col min="4847" max="4847" width="8.5703125" style="70" customWidth="1"/>
    <col min="4848" max="4848" width="11.7109375" style="70" customWidth="1"/>
    <col min="4849" max="4849" width="14.140625" style="70" customWidth="1"/>
    <col min="4850" max="4850" width="12.7109375" style="70" customWidth="1"/>
    <col min="4851" max="4851" width="12.28515625" style="70" bestFit="1" customWidth="1"/>
    <col min="4852" max="4852" width="22.7109375" style="70" customWidth="1"/>
    <col min="4853" max="5099" width="9.140625" style="70"/>
    <col min="5100" max="5100" width="5.28515625" style="70" customWidth="1"/>
    <col min="5101" max="5101" width="34.7109375" style="70" customWidth="1"/>
    <col min="5102" max="5102" width="8.42578125" style="70" customWidth="1"/>
    <col min="5103" max="5103" width="8.5703125" style="70" customWidth="1"/>
    <col min="5104" max="5104" width="11.7109375" style="70" customWidth="1"/>
    <col min="5105" max="5105" width="14.140625" style="70" customWidth="1"/>
    <col min="5106" max="5106" width="12.7109375" style="70" customWidth="1"/>
    <col min="5107" max="5107" width="12.28515625" style="70" bestFit="1" customWidth="1"/>
    <col min="5108" max="5108" width="22.7109375" style="70" customWidth="1"/>
    <col min="5109" max="5355" width="9.140625" style="70"/>
    <col min="5356" max="5356" width="5.28515625" style="70" customWidth="1"/>
    <col min="5357" max="5357" width="34.7109375" style="70" customWidth="1"/>
    <col min="5358" max="5358" width="8.42578125" style="70" customWidth="1"/>
    <col min="5359" max="5359" width="8.5703125" style="70" customWidth="1"/>
    <col min="5360" max="5360" width="11.7109375" style="70" customWidth="1"/>
    <col min="5361" max="5361" width="14.140625" style="70" customWidth="1"/>
    <col min="5362" max="5362" width="12.7109375" style="70" customWidth="1"/>
    <col min="5363" max="5363" width="12.28515625" style="70" bestFit="1" customWidth="1"/>
    <col min="5364" max="5364" width="22.7109375" style="70" customWidth="1"/>
    <col min="5365" max="5611" width="9.140625" style="70"/>
    <col min="5612" max="5612" width="5.28515625" style="70" customWidth="1"/>
    <col min="5613" max="5613" width="34.7109375" style="70" customWidth="1"/>
    <col min="5614" max="5614" width="8.42578125" style="70" customWidth="1"/>
    <col min="5615" max="5615" width="8.5703125" style="70" customWidth="1"/>
    <col min="5616" max="5616" width="11.7109375" style="70" customWidth="1"/>
    <col min="5617" max="5617" width="14.140625" style="70" customWidth="1"/>
    <col min="5618" max="5618" width="12.7109375" style="70" customWidth="1"/>
    <col min="5619" max="5619" width="12.28515625" style="70" bestFit="1" customWidth="1"/>
    <col min="5620" max="5620" width="22.7109375" style="70" customWidth="1"/>
    <col min="5621" max="5867" width="9.140625" style="70"/>
    <col min="5868" max="5868" width="5.28515625" style="70" customWidth="1"/>
    <col min="5869" max="5869" width="34.7109375" style="70" customWidth="1"/>
    <col min="5870" max="5870" width="8.42578125" style="70" customWidth="1"/>
    <col min="5871" max="5871" width="8.5703125" style="70" customWidth="1"/>
    <col min="5872" max="5872" width="11.7109375" style="70" customWidth="1"/>
    <col min="5873" max="5873" width="14.140625" style="70" customWidth="1"/>
    <col min="5874" max="5874" width="12.7109375" style="70" customWidth="1"/>
    <col min="5875" max="5875" width="12.28515625" style="70" bestFit="1" customWidth="1"/>
    <col min="5876" max="5876" width="22.7109375" style="70" customWidth="1"/>
    <col min="5877" max="6123" width="9.140625" style="70"/>
    <col min="6124" max="6124" width="5.28515625" style="70" customWidth="1"/>
    <col min="6125" max="6125" width="34.7109375" style="70" customWidth="1"/>
    <col min="6126" max="6126" width="8.42578125" style="70" customWidth="1"/>
    <col min="6127" max="6127" width="8.5703125" style="70" customWidth="1"/>
    <col min="6128" max="6128" width="11.7109375" style="70" customWidth="1"/>
    <col min="6129" max="6129" width="14.140625" style="70" customWidth="1"/>
    <col min="6130" max="6130" width="12.7109375" style="70" customWidth="1"/>
    <col min="6131" max="6131" width="12.28515625" style="70" bestFit="1" customWidth="1"/>
    <col min="6132" max="6132" width="22.7109375" style="70" customWidth="1"/>
    <col min="6133" max="6379" width="9.140625" style="70"/>
    <col min="6380" max="6380" width="5.28515625" style="70" customWidth="1"/>
    <col min="6381" max="6381" width="34.7109375" style="70" customWidth="1"/>
    <col min="6382" max="6382" width="8.42578125" style="70" customWidth="1"/>
    <col min="6383" max="6383" width="8.5703125" style="70" customWidth="1"/>
    <col min="6384" max="6384" width="11.7109375" style="70" customWidth="1"/>
    <col min="6385" max="6385" width="14.140625" style="70" customWidth="1"/>
    <col min="6386" max="6386" width="12.7109375" style="70" customWidth="1"/>
    <col min="6387" max="6387" width="12.28515625" style="70" bestFit="1" customWidth="1"/>
    <col min="6388" max="6388" width="22.7109375" style="70" customWidth="1"/>
    <col min="6389" max="6635" width="9.140625" style="70"/>
    <col min="6636" max="6636" width="5.28515625" style="70" customWidth="1"/>
    <col min="6637" max="6637" width="34.7109375" style="70" customWidth="1"/>
    <col min="6638" max="6638" width="8.42578125" style="70" customWidth="1"/>
    <col min="6639" max="6639" width="8.5703125" style="70" customWidth="1"/>
    <col min="6640" max="6640" width="11.7109375" style="70" customWidth="1"/>
    <col min="6641" max="6641" width="14.140625" style="70" customWidth="1"/>
    <col min="6642" max="6642" width="12.7109375" style="70" customWidth="1"/>
    <col min="6643" max="6643" width="12.28515625" style="70" bestFit="1" customWidth="1"/>
    <col min="6644" max="6644" width="22.7109375" style="70" customWidth="1"/>
    <col min="6645" max="6891" width="9.140625" style="70"/>
    <col min="6892" max="6892" width="5.28515625" style="70" customWidth="1"/>
    <col min="6893" max="6893" width="34.7109375" style="70" customWidth="1"/>
    <col min="6894" max="6894" width="8.42578125" style="70" customWidth="1"/>
    <col min="6895" max="6895" width="8.5703125" style="70" customWidth="1"/>
    <col min="6896" max="6896" width="11.7109375" style="70" customWidth="1"/>
    <col min="6897" max="6897" width="14.140625" style="70" customWidth="1"/>
    <col min="6898" max="6898" width="12.7109375" style="70" customWidth="1"/>
    <col min="6899" max="6899" width="12.28515625" style="70" bestFit="1" customWidth="1"/>
    <col min="6900" max="6900" width="22.7109375" style="70" customWidth="1"/>
    <col min="6901" max="7147" width="9.140625" style="70"/>
    <col min="7148" max="7148" width="5.28515625" style="70" customWidth="1"/>
    <col min="7149" max="7149" width="34.7109375" style="70" customWidth="1"/>
    <col min="7150" max="7150" width="8.42578125" style="70" customWidth="1"/>
    <col min="7151" max="7151" width="8.5703125" style="70" customWidth="1"/>
    <col min="7152" max="7152" width="11.7109375" style="70" customWidth="1"/>
    <col min="7153" max="7153" width="14.140625" style="70" customWidth="1"/>
    <col min="7154" max="7154" width="12.7109375" style="70" customWidth="1"/>
    <col min="7155" max="7155" width="12.28515625" style="70" bestFit="1" customWidth="1"/>
    <col min="7156" max="7156" width="22.7109375" style="70" customWidth="1"/>
    <col min="7157" max="7403" width="9.140625" style="70"/>
    <col min="7404" max="7404" width="5.28515625" style="70" customWidth="1"/>
    <col min="7405" max="7405" width="34.7109375" style="70" customWidth="1"/>
    <col min="7406" max="7406" width="8.42578125" style="70" customWidth="1"/>
    <col min="7407" max="7407" width="8.5703125" style="70" customWidth="1"/>
    <col min="7408" max="7408" width="11.7109375" style="70" customWidth="1"/>
    <col min="7409" max="7409" width="14.140625" style="70" customWidth="1"/>
    <col min="7410" max="7410" width="12.7109375" style="70" customWidth="1"/>
    <col min="7411" max="7411" width="12.28515625" style="70" bestFit="1" customWidth="1"/>
    <col min="7412" max="7412" width="22.7109375" style="70" customWidth="1"/>
    <col min="7413" max="7659" width="9.140625" style="70"/>
    <col min="7660" max="7660" width="5.28515625" style="70" customWidth="1"/>
    <col min="7661" max="7661" width="34.7109375" style="70" customWidth="1"/>
    <col min="7662" max="7662" width="8.42578125" style="70" customWidth="1"/>
    <col min="7663" max="7663" width="8.5703125" style="70" customWidth="1"/>
    <col min="7664" max="7664" width="11.7109375" style="70" customWidth="1"/>
    <col min="7665" max="7665" width="14.140625" style="70" customWidth="1"/>
    <col min="7666" max="7666" width="12.7109375" style="70" customWidth="1"/>
    <col min="7667" max="7667" width="12.28515625" style="70" bestFit="1" customWidth="1"/>
    <col min="7668" max="7668" width="22.7109375" style="70" customWidth="1"/>
    <col min="7669" max="7915" width="9.140625" style="70"/>
    <col min="7916" max="7916" width="5.28515625" style="70" customWidth="1"/>
    <col min="7917" max="7917" width="34.7109375" style="70" customWidth="1"/>
    <col min="7918" max="7918" width="8.42578125" style="70" customWidth="1"/>
    <col min="7919" max="7919" width="8.5703125" style="70" customWidth="1"/>
    <col min="7920" max="7920" width="11.7109375" style="70" customWidth="1"/>
    <col min="7921" max="7921" width="14.140625" style="70" customWidth="1"/>
    <col min="7922" max="7922" width="12.7109375" style="70" customWidth="1"/>
    <col min="7923" max="7923" width="12.28515625" style="70" bestFit="1" customWidth="1"/>
    <col min="7924" max="7924" width="22.7109375" style="70" customWidth="1"/>
    <col min="7925" max="8171" width="9.140625" style="70"/>
    <col min="8172" max="8172" width="5.28515625" style="70" customWidth="1"/>
    <col min="8173" max="8173" width="34.7109375" style="70" customWidth="1"/>
    <col min="8174" max="8174" width="8.42578125" style="70" customWidth="1"/>
    <col min="8175" max="8175" width="8.5703125" style="70" customWidth="1"/>
    <col min="8176" max="8176" width="11.7109375" style="70" customWidth="1"/>
    <col min="8177" max="8177" width="14.140625" style="70" customWidth="1"/>
    <col min="8178" max="8178" width="12.7109375" style="70" customWidth="1"/>
    <col min="8179" max="8179" width="12.28515625" style="70" bestFit="1" customWidth="1"/>
    <col min="8180" max="8180" width="22.7109375" style="70" customWidth="1"/>
    <col min="8181" max="8427" width="9.140625" style="70"/>
    <col min="8428" max="8428" width="5.28515625" style="70" customWidth="1"/>
    <col min="8429" max="8429" width="34.7109375" style="70" customWidth="1"/>
    <col min="8430" max="8430" width="8.42578125" style="70" customWidth="1"/>
    <col min="8431" max="8431" width="8.5703125" style="70" customWidth="1"/>
    <col min="8432" max="8432" width="11.7109375" style="70" customWidth="1"/>
    <col min="8433" max="8433" width="14.140625" style="70" customWidth="1"/>
    <col min="8434" max="8434" width="12.7109375" style="70" customWidth="1"/>
    <col min="8435" max="8435" width="12.28515625" style="70" bestFit="1" customWidth="1"/>
    <col min="8436" max="8436" width="22.7109375" style="70" customWidth="1"/>
    <col min="8437" max="8683" width="9.140625" style="70"/>
    <col min="8684" max="8684" width="5.28515625" style="70" customWidth="1"/>
    <col min="8685" max="8685" width="34.7109375" style="70" customWidth="1"/>
    <col min="8686" max="8686" width="8.42578125" style="70" customWidth="1"/>
    <col min="8687" max="8687" width="8.5703125" style="70" customWidth="1"/>
    <col min="8688" max="8688" width="11.7109375" style="70" customWidth="1"/>
    <col min="8689" max="8689" width="14.140625" style="70" customWidth="1"/>
    <col min="8690" max="8690" width="12.7109375" style="70" customWidth="1"/>
    <col min="8691" max="8691" width="12.28515625" style="70" bestFit="1" customWidth="1"/>
    <col min="8692" max="8692" width="22.7109375" style="70" customWidth="1"/>
    <col min="8693" max="8939" width="9.140625" style="70"/>
    <col min="8940" max="8940" width="5.28515625" style="70" customWidth="1"/>
    <col min="8941" max="8941" width="34.7109375" style="70" customWidth="1"/>
    <col min="8942" max="8942" width="8.42578125" style="70" customWidth="1"/>
    <col min="8943" max="8943" width="8.5703125" style="70" customWidth="1"/>
    <col min="8944" max="8944" width="11.7109375" style="70" customWidth="1"/>
    <col min="8945" max="8945" width="14.140625" style="70" customWidth="1"/>
    <col min="8946" max="8946" width="12.7109375" style="70" customWidth="1"/>
    <col min="8947" max="8947" width="12.28515625" style="70" bestFit="1" customWidth="1"/>
    <col min="8948" max="8948" width="22.7109375" style="70" customWidth="1"/>
    <col min="8949" max="9195" width="9.140625" style="70"/>
    <col min="9196" max="9196" width="5.28515625" style="70" customWidth="1"/>
    <col min="9197" max="9197" width="34.7109375" style="70" customWidth="1"/>
    <col min="9198" max="9198" width="8.42578125" style="70" customWidth="1"/>
    <col min="9199" max="9199" width="8.5703125" style="70" customWidth="1"/>
    <col min="9200" max="9200" width="11.7109375" style="70" customWidth="1"/>
    <col min="9201" max="9201" width="14.140625" style="70" customWidth="1"/>
    <col min="9202" max="9202" width="12.7109375" style="70" customWidth="1"/>
    <col min="9203" max="9203" width="12.28515625" style="70" bestFit="1" customWidth="1"/>
    <col min="9204" max="9204" width="22.7109375" style="70" customWidth="1"/>
    <col min="9205" max="9451" width="9.140625" style="70"/>
    <col min="9452" max="9452" width="5.28515625" style="70" customWidth="1"/>
    <col min="9453" max="9453" width="34.7109375" style="70" customWidth="1"/>
    <col min="9454" max="9454" width="8.42578125" style="70" customWidth="1"/>
    <col min="9455" max="9455" width="8.5703125" style="70" customWidth="1"/>
    <col min="9456" max="9456" width="11.7109375" style="70" customWidth="1"/>
    <col min="9457" max="9457" width="14.140625" style="70" customWidth="1"/>
    <col min="9458" max="9458" width="12.7109375" style="70" customWidth="1"/>
    <col min="9459" max="9459" width="12.28515625" style="70" bestFit="1" customWidth="1"/>
    <col min="9460" max="9460" width="22.7109375" style="70" customWidth="1"/>
    <col min="9461" max="9707" width="9.140625" style="70"/>
    <col min="9708" max="9708" width="5.28515625" style="70" customWidth="1"/>
    <col min="9709" max="9709" width="34.7109375" style="70" customWidth="1"/>
    <col min="9710" max="9710" width="8.42578125" style="70" customWidth="1"/>
    <col min="9711" max="9711" width="8.5703125" style="70" customWidth="1"/>
    <col min="9712" max="9712" width="11.7109375" style="70" customWidth="1"/>
    <col min="9713" max="9713" width="14.140625" style="70" customWidth="1"/>
    <col min="9714" max="9714" width="12.7109375" style="70" customWidth="1"/>
    <col min="9715" max="9715" width="12.28515625" style="70" bestFit="1" customWidth="1"/>
    <col min="9716" max="9716" width="22.7109375" style="70" customWidth="1"/>
    <col min="9717" max="9963" width="9.140625" style="70"/>
    <col min="9964" max="9964" width="5.28515625" style="70" customWidth="1"/>
    <col min="9965" max="9965" width="34.7109375" style="70" customWidth="1"/>
    <col min="9966" max="9966" width="8.42578125" style="70" customWidth="1"/>
    <col min="9967" max="9967" width="8.5703125" style="70" customWidth="1"/>
    <col min="9968" max="9968" width="11.7109375" style="70" customWidth="1"/>
    <col min="9969" max="9969" width="14.140625" style="70" customWidth="1"/>
    <col min="9970" max="9970" width="12.7109375" style="70" customWidth="1"/>
    <col min="9971" max="9971" width="12.28515625" style="70" bestFit="1" customWidth="1"/>
    <col min="9972" max="9972" width="22.7109375" style="70" customWidth="1"/>
    <col min="9973" max="10219" width="9.140625" style="70"/>
    <col min="10220" max="10220" width="5.28515625" style="70" customWidth="1"/>
    <col min="10221" max="10221" width="34.7109375" style="70" customWidth="1"/>
    <col min="10222" max="10222" width="8.42578125" style="70" customWidth="1"/>
    <col min="10223" max="10223" width="8.5703125" style="70" customWidth="1"/>
    <col min="10224" max="10224" width="11.7109375" style="70" customWidth="1"/>
    <col min="10225" max="10225" width="14.140625" style="70" customWidth="1"/>
    <col min="10226" max="10226" width="12.7109375" style="70" customWidth="1"/>
    <col min="10227" max="10227" width="12.28515625" style="70" bestFit="1" customWidth="1"/>
    <col min="10228" max="10228" width="22.7109375" style="70" customWidth="1"/>
    <col min="10229" max="10475" width="9.140625" style="70"/>
    <col min="10476" max="10476" width="5.28515625" style="70" customWidth="1"/>
    <col min="10477" max="10477" width="34.7109375" style="70" customWidth="1"/>
    <col min="10478" max="10478" width="8.42578125" style="70" customWidth="1"/>
    <col min="10479" max="10479" width="8.5703125" style="70" customWidth="1"/>
    <col min="10480" max="10480" width="11.7109375" style="70" customWidth="1"/>
    <col min="10481" max="10481" width="14.140625" style="70" customWidth="1"/>
    <col min="10482" max="10482" width="12.7109375" style="70" customWidth="1"/>
    <col min="10483" max="10483" width="12.28515625" style="70" bestFit="1" customWidth="1"/>
    <col min="10484" max="10484" width="22.7109375" style="70" customWidth="1"/>
    <col min="10485" max="10731" width="9.140625" style="70"/>
    <col min="10732" max="10732" width="5.28515625" style="70" customWidth="1"/>
    <col min="10733" max="10733" width="34.7109375" style="70" customWidth="1"/>
    <col min="10734" max="10734" width="8.42578125" style="70" customWidth="1"/>
    <col min="10735" max="10735" width="8.5703125" style="70" customWidth="1"/>
    <col min="10736" max="10736" width="11.7109375" style="70" customWidth="1"/>
    <col min="10737" max="10737" width="14.140625" style="70" customWidth="1"/>
    <col min="10738" max="10738" width="12.7109375" style="70" customWidth="1"/>
    <col min="10739" max="10739" width="12.28515625" style="70" bestFit="1" customWidth="1"/>
    <col min="10740" max="10740" width="22.7109375" style="70" customWidth="1"/>
    <col min="10741" max="10987" width="9.140625" style="70"/>
    <col min="10988" max="10988" width="5.28515625" style="70" customWidth="1"/>
    <col min="10989" max="10989" width="34.7109375" style="70" customWidth="1"/>
    <col min="10990" max="10990" width="8.42578125" style="70" customWidth="1"/>
    <col min="10991" max="10991" width="8.5703125" style="70" customWidth="1"/>
    <col min="10992" max="10992" width="11.7109375" style="70" customWidth="1"/>
    <col min="10993" max="10993" width="14.140625" style="70" customWidth="1"/>
    <col min="10994" max="10994" width="12.7109375" style="70" customWidth="1"/>
    <col min="10995" max="10995" width="12.28515625" style="70" bestFit="1" customWidth="1"/>
    <col min="10996" max="10996" width="22.7109375" style="70" customWidth="1"/>
    <col min="10997" max="11243" width="9.140625" style="70"/>
    <col min="11244" max="11244" width="5.28515625" style="70" customWidth="1"/>
    <col min="11245" max="11245" width="34.7109375" style="70" customWidth="1"/>
    <col min="11246" max="11246" width="8.42578125" style="70" customWidth="1"/>
    <col min="11247" max="11247" width="8.5703125" style="70" customWidth="1"/>
    <col min="11248" max="11248" width="11.7109375" style="70" customWidth="1"/>
    <col min="11249" max="11249" width="14.140625" style="70" customWidth="1"/>
    <col min="11250" max="11250" width="12.7109375" style="70" customWidth="1"/>
    <col min="11251" max="11251" width="12.28515625" style="70" bestFit="1" customWidth="1"/>
    <col min="11252" max="11252" width="22.7109375" style="70" customWidth="1"/>
    <col min="11253" max="11499" width="9.140625" style="70"/>
    <col min="11500" max="11500" width="5.28515625" style="70" customWidth="1"/>
    <col min="11501" max="11501" width="34.7109375" style="70" customWidth="1"/>
    <col min="11502" max="11502" width="8.42578125" style="70" customWidth="1"/>
    <col min="11503" max="11503" width="8.5703125" style="70" customWidth="1"/>
    <col min="11504" max="11504" width="11.7109375" style="70" customWidth="1"/>
    <col min="11505" max="11505" width="14.140625" style="70" customWidth="1"/>
    <col min="11506" max="11506" width="12.7109375" style="70" customWidth="1"/>
    <col min="11507" max="11507" width="12.28515625" style="70" bestFit="1" customWidth="1"/>
    <col min="11508" max="11508" width="22.7109375" style="70" customWidth="1"/>
    <col min="11509" max="11755" width="9.140625" style="70"/>
    <col min="11756" max="11756" width="5.28515625" style="70" customWidth="1"/>
    <col min="11757" max="11757" width="34.7109375" style="70" customWidth="1"/>
    <col min="11758" max="11758" width="8.42578125" style="70" customWidth="1"/>
    <col min="11759" max="11759" width="8.5703125" style="70" customWidth="1"/>
    <col min="11760" max="11760" width="11.7109375" style="70" customWidth="1"/>
    <col min="11761" max="11761" width="14.140625" style="70" customWidth="1"/>
    <col min="11762" max="11762" width="12.7109375" style="70" customWidth="1"/>
    <col min="11763" max="11763" width="12.28515625" style="70" bestFit="1" customWidth="1"/>
    <col min="11764" max="11764" width="22.7109375" style="70" customWidth="1"/>
    <col min="11765" max="12011" width="9.140625" style="70"/>
    <col min="12012" max="12012" width="5.28515625" style="70" customWidth="1"/>
    <col min="12013" max="12013" width="34.7109375" style="70" customWidth="1"/>
    <col min="12014" max="12014" width="8.42578125" style="70" customWidth="1"/>
    <col min="12015" max="12015" width="8.5703125" style="70" customWidth="1"/>
    <col min="12016" max="12016" width="11.7109375" style="70" customWidth="1"/>
    <col min="12017" max="12017" width="14.140625" style="70" customWidth="1"/>
    <col min="12018" max="12018" width="12.7109375" style="70" customWidth="1"/>
    <col min="12019" max="12019" width="12.28515625" style="70" bestFit="1" customWidth="1"/>
    <col min="12020" max="12020" width="22.7109375" style="70" customWidth="1"/>
    <col min="12021" max="12267" width="9.140625" style="70"/>
    <col min="12268" max="12268" width="5.28515625" style="70" customWidth="1"/>
    <col min="12269" max="12269" width="34.7109375" style="70" customWidth="1"/>
    <col min="12270" max="12270" width="8.42578125" style="70" customWidth="1"/>
    <col min="12271" max="12271" width="8.5703125" style="70" customWidth="1"/>
    <col min="12272" max="12272" width="11.7109375" style="70" customWidth="1"/>
    <col min="12273" max="12273" width="14.140625" style="70" customWidth="1"/>
    <col min="12274" max="12274" width="12.7109375" style="70" customWidth="1"/>
    <col min="12275" max="12275" width="12.28515625" style="70" bestFit="1" customWidth="1"/>
    <col min="12276" max="12276" width="22.7109375" style="70" customWidth="1"/>
    <col min="12277" max="12523" width="9.140625" style="70"/>
    <col min="12524" max="12524" width="5.28515625" style="70" customWidth="1"/>
    <col min="12525" max="12525" width="34.7109375" style="70" customWidth="1"/>
    <col min="12526" max="12526" width="8.42578125" style="70" customWidth="1"/>
    <col min="12527" max="12527" width="8.5703125" style="70" customWidth="1"/>
    <col min="12528" max="12528" width="11.7109375" style="70" customWidth="1"/>
    <col min="12529" max="12529" width="14.140625" style="70" customWidth="1"/>
    <col min="12530" max="12530" width="12.7109375" style="70" customWidth="1"/>
    <col min="12531" max="12531" width="12.28515625" style="70" bestFit="1" customWidth="1"/>
    <col min="12532" max="12532" width="22.7109375" style="70" customWidth="1"/>
    <col min="12533" max="12779" width="9.140625" style="70"/>
    <col min="12780" max="12780" width="5.28515625" style="70" customWidth="1"/>
    <col min="12781" max="12781" width="34.7109375" style="70" customWidth="1"/>
    <col min="12782" max="12782" width="8.42578125" style="70" customWidth="1"/>
    <col min="12783" max="12783" width="8.5703125" style="70" customWidth="1"/>
    <col min="12784" max="12784" width="11.7109375" style="70" customWidth="1"/>
    <col min="12785" max="12785" width="14.140625" style="70" customWidth="1"/>
    <col min="12786" max="12786" width="12.7109375" style="70" customWidth="1"/>
    <col min="12787" max="12787" width="12.28515625" style="70" bestFit="1" customWidth="1"/>
    <col min="12788" max="12788" width="22.7109375" style="70" customWidth="1"/>
    <col min="12789" max="13035" width="9.140625" style="70"/>
    <col min="13036" max="13036" width="5.28515625" style="70" customWidth="1"/>
    <col min="13037" max="13037" width="34.7109375" style="70" customWidth="1"/>
    <col min="13038" max="13038" width="8.42578125" style="70" customWidth="1"/>
    <col min="13039" max="13039" width="8.5703125" style="70" customWidth="1"/>
    <col min="13040" max="13040" width="11.7109375" style="70" customWidth="1"/>
    <col min="13041" max="13041" width="14.140625" style="70" customWidth="1"/>
    <col min="13042" max="13042" width="12.7109375" style="70" customWidth="1"/>
    <col min="13043" max="13043" width="12.28515625" style="70" bestFit="1" customWidth="1"/>
    <col min="13044" max="13044" width="22.7109375" style="70" customWidth="1"/>
    <col min="13045" max="13291" width="9.140625" style="70"/>
    <col min="13292" max="13292" width="5.28515625" style="70" customWidth="1"/>
    <col min="13293" max="13293" width="34.7109375" style="70" customWidth="1"/>
    <col min="13294" max="13294" width="8.42578125" style="70" customWidth="1"/>
    <col min="13295" max="13295" width="8.5703125" style="70" customWidth="1"/>
    <col min="13296" max="13296" width="11.7109375" style="70" customWidth="1"/>
    <col min="13297" max="13297" width="14.140625" style="70" customWidth="1"/>
    <col min="13298" max="13298" width="12.7109375" style="70" customWidth="1"/>
    <col min="13299" max="13299" width="12.28515625" style="70" bestFit="1" customWidth="1"/>
    <col min="13300" max="13300" width="22.7109375" style="70" customWidth="1"/>
    <col min="13301" max="13547" width="9.140625" style="70"/>
    <col min="13548" max="13548" width="5.28515625" style="70" customWidth="1"/>
    <col min="13549" max="13549" width="34.7109375" style="70" customWidth="1"/>
    <col min="13550" max="13550" width="8.42578125" style="70" customWidth="1"/>
    <col min="13551" max="13551" width="8.5703125" style="70" customWidth="1"/>
    <col min="13552" max="13552" width="11.7109375" style="70" customWidth="1"/>
    <col min="13553" max="13553" width="14.140625" style="70" customWidth="1"/>
    <col min="13554" max="13554" width="12.7109375" style="70" customWidth="1"/>
    <col min="13555" max="13555" width="12.28515625" style="70" bestFit="1" customWidth="1"/>
    <col min="13556" max="13556" width="22.7109375" style="70" customWidth="1"/>
    <col min="13557" max="13803" width="9.140625" style="70"/>
    <col min="13804" max="13804" width="5.28515625" style="70" customWidth="1"/>
    <col min="13805" max="13805" width="34.7109375" style="70" customWidth="1"/>
    <col min="13806" max="13806" width="8.42578125" style="70" customWidth="1"/>
    <col min="13807" max="13807" width="8.5703125" style="70" customWidth="1"/>
    <col min="13808" max="13808" width="11.7109375" style="70" customWidth="1"/>
    <col min="13809" max="13809" width="14.140625" style="70" customWidth="1"/>
    <col min="13810" max="13810" width="12.7109375" style="70" customWidth="1"/>
    <col min="13811" max="13811" width="12.28515625" style="70" bestFit="1" customWidth="1"/>
    <col min="13812" max="13812" width="22.7109375" style="70" customWidth="1"/>
    <col min="13813" max="14059" width="9.140625" style="70"/>
    <col min="14060" max="14060" width="5.28515625" style="70" customWidth="1"/>
    <col min="14061" max="14061" width="34.7109375" style="70" customWidth="1"/>
    <col min="14062" max="14062" width="8.42578125" style="70" customWidth="1"/>
    <col min="14063" max="14063" width="8.5703125" style="70" customWidth="1"/>
    <col min="14064" max="14064" width="11.7109375" style="70" customWidth="1"/>
    <col min="14065" max="14065" width="14.140625" style="70" customWidth="1"/>
    <col min="14066" max="14066" width="12.7109375" style="70" customWidth="1"/>
    <col min="14067" max="14067" width="12.28515625" style="70" bestFit="1" customWidth="1"/>
    <col min="14068" max="14068" width="22.7109375" style="70" customWidth="1"/>
    <col min="14069" max="14315" width="9.140625" style="70"/>
    <col min="14316" max="14316" width="5.28515625" style="70" customWidth="1"/>
    <col min="14317" max="14317" width="34.7109375" style="70" customWidth="1"/>
    <col min="14318" max="14318" width="8.42578125" style="70" customWidth="1"/>
    <col min="14319" max="14319" width="8.5703125" style="70" customWidth="1"/>
    <col min="14320" max="14320" width="11.7109375" style="70" customWidth="1"/>
    <col min="14321" max="14321" width="14.140625" style="70" customWidth="1"/>
    <col min="14322" max="14322" width="12.7109375" style="70" customWidth="1"/>
    <col min="14323" max="14323" width="12.28515625" style="70" bestFit="1" customWidth="1"/>
    <col min="14324" max="14324" width="22.7109375" style="70" customWidth="1"/>
    <col min="14325" max="14571" width="9.140625" style="70"/>
    <col min="14572" max="14572" width="5.28515625" style="70" customWidth="1"/>
    <col min="14573" max="14573" width="34.7109375" style="70" customWidth="1"/>
    <col min="14574" max="14574" width="8.42578125" style="70" customWidth="1"/>
    <col min="14575" max="14575" width="8.5703125" style="70" customWidth="1"/>
    <col min="14576" max="14576" width="11.7109375" style="70" customWidth="1"/>
    <col min="14577" max="14577" width="14.140625" style="70" customWidth="1"/>
    <col min="14578" max="14578" width="12.7109375" style="70" customWidth="1"/>
    <col min="14579" max="14579" width="12.28515625" style="70" bestFit="1" customWidth="1"/>
    <col min="14580" max="14580" width="22.7109375" style="70" customWidth="1"/>
    <col min="14581" max="14827" width="9.140625" style="70"/>
    <col min="14828" max="14828" width="5.28515625" style="70" customWidth="1"/>
    <col min="14829" max="14829" width="34.7109375" style="70" customWidth="1"/>
    <col min="14830" max="14830" width="8.42578125" style="70" customWidth="1"/>
    <col min="14831" max="14831" width="8.5703125" style="70" customWidth="1"/>
    <col min="14832" max="14832" width="11.7109375" style="70" customWidth="1"/>
    <col min="14833" max="14833" width="14.140625" style="70" customWidth="1"/>
    <col min="14834" max="14834" width="12.7109375" style="70" customWidth="1"/>
    <col min="14835" max="14835" width="12.28515625" style="70" bestFit="1" customWidth="1"/>
    <col min="14836" max="14836" width="22.7109375" style="70" customWidth="1"/>
    <col min="14837" max="15083" width="9.140625" style="70"/>
    <col min="15084" max="15084" width="5.28515625" style="70" customWidth="1"/>
    <col min="15085" max="15085" width="34.7109375" style="70" customWidth="1"/>
    <col min="15086" max="15086" width="8.42578125" style="70" customWidth="1"/>
    <col min="15087" max="15087" width="8.5703125" style="70" customWidth="1"/>
    <col min="15088" max="15088" width="11.7109375" style="70" customWidth="1"/>
    <col min="15089" max="15089" width="14.140625" style="70" customWidth="1"/>
    <col min="15090" max="15090" width="12.7109375" style="70" customWidth="1"/>
    <col min="15091" max="15091" width="12.28515625" style="70" bestFit="1" customWidth="1"/>
    <col min="15092" max="15092" width="22.7109375" style="70" customWidth="1"/>
    <col min="15093" max="15339" width="9.140625" style="70"/>
    <col min="15340" max="15340" width="5.28515625" style="70" customWidth="1"/>
    <col min="15341" max="15341" width="34.7109375" style="70" customWidth="1"/>
    <col min="15342" max="15342" width="8.42578125" style="70" customWidth="1"/>
    <col min="15343" max="15343" width="8.5703125" style="70" customWidth="1"/>
    <col min="15344" max="15344" width="11.7109375" style="70" customWidth="1"/>
    <col min="15345" max="15345" width="14.140625" style="70" customWidth="1"/>
    <col min="15346" max="15346" width="12.7109375" style="70" customWidth="1"/>
    <col min="15347" max="15347" width="12.28515625" style="70" bestFit="1" customWidth="1"/>
    <col min="15348" max="15348" width="22.7109375" style="70" customWidth="1"/>
    <col min="15349" max="15595" width="9.140625" style="70"/>
    <col min="15596" max="15596" width="5.28515625" style="70" customWidth="1"/>
    <col min="15597" max="15597" width="34.7109375" style="70" customWidth="1"/>
    <col min="15598" max="15598" width="8.42578125" style="70" customWidth="1"/>
    <col min="15599" max="15599" width="8.5703125" style="70" customWidth="1"/>
    <col min="15600" max="15600" width="11.7109375" style="70" customWidth="1"/>
    <col min="15601" max="15601" width="14.140625" style="70" customWidth="1"/>
    <col min="15602" max="15602" width="12.7109375" style="70" customWidth="1"/>
    <col min="15603" max="15603" width="12.28515625" style="70" bestFit="1" customWidth="1"/>
    <col min="15604" max="15604" width="22.7109375" style="70" customWidth="1"/>
    <col min="15605" max="15851" width="9.140625" style="70"/>
    <col min="15852" max="15852" width="5.28515625" style="70" customWidth="1"/>
    <col min="15853" max="15853" width="34.7109375" style="70" customWidth="1"/>
    <col min="15854" max="15854" width="8.42578125" style="70" customWidth="1"/>
    <col min="15855" max="15855" width="8.5703125" style="70" customWidth="1"/>
    <col min="15856" max="15856" width="11.7109375" style="70" customWidth="1"/>
    <col min="15857" max="15857" width="14.140625" style="70" customWidth="1"/>
    <col min="15858" max="15858" width="12.7109375" style="70" customWidth="1"/>
    <col min="15859" max="15859" width="12.28515625" style="70" bestFit="1" customWidth="1"/>
    <col min="15860" max="15860" width="22.7109375" style="70" customWidth="1"/>
    <col min="15861" max="16107" width="9.140625" style="70"/>
    <col min="16108" max="16108" width="5.28515625" style="70" customWidth="1"/>
    <col min="16109" max="16109" width="34.7109375" style="70" customWidth="1"/>
    <col min="16110" max="16110" width="8.42578125" style="70" customWidth="1"/>
    <col min="16111" max="16111" width="8.5703125" style="70" customWidth="1"/>
    <col min="16112" max="16112" width="11.7109375" style="70" customWidth="1"/>
    <col min="16113" max="16113" width="14.140625" style="70" customWidth="1"/>
    <col min="16114" max="16114" width="12.7109375" style="70" customWidth="1"/>
    <col min="16115" max="16115" width="12.28515625" style="70" bestFit="1" customWidth="1"/>
    <col min="16116" max="16116" width="22.7109375" style="70" customWidth="1"/>
    <col min="16117" max="16384" width="9.140625" style="70"/>
  </cols>
  <sheetData>
    <row r="1" spans="1:234" x14ac:dyDescent="0.25">
      <c r="A1" s="408" t="s">
        <v>40</v>
      </c>
      <c r="B1" s="408"/>
      <c r="C1" s="408"/>
      <c r="D1" s="131"/>
      <c r="E1" s="186"/>
      <c r="G1" s="41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</row>
    <row r="2" spans="1:234" s="71" customFormat="1" x14ac:dyDescent="0.25">
      <c r="A2" s="409" t="s">
        <v>41</v>
      </c>
      <c r="B2" s="409"/>
      <c r="C2" s="409"/>
      <c r="D2" s="161"/>
      <c r="E2" s="187"/>
      <c r="F2" s="181"/>
      <c r="G2" s="43"/>
    </row>
    <row r="3" spans="1:234" ht="17.45" customHeight="1" x14ac:dyDescent="0.25">
      <c r="A3" s="410" t="s">
        <v>262</v>
      </c>
      <c r="B3" s="410"/>
      <c r="C3" s="410"/>
      <c r="D3" s="410"/>
      <c r="E3" s="410"/>
      <c r="F3" s="410"/>
      <c r="G3" s="410"/>
    </row>
    <row r="5" spans="1:234" ht="31.5" x14ac:dyDescent="0.25">
      <c r="A5" s="44" t="s">
        <v>0</v>
      </c>
      <c r="B5" s="44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</row>
    <row r="6" spans="1:234" s="83" customFormat="1" x14ac:dyDescent="0.25">
      <c r="A6" s="293" t="s">
        <v>48</v>
      </c>
      <c r="B6" s="294" t="s">
        <v>49</v>
      </c>
      <c r="C6" s="295"/>
      <c r="D6" s="296"/>
      <c r="E6" s="297"/>
      <c r="F6" s="298">
        <f>+F7+F10+F11+F12+F13</f>
        <v>88611.450813883494</v>
      </c>
      <c r="G6" s="299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</row>
    <row r="7" spans="1:234" s="76" customFormat="1" x14ac:dyDescent="0.25">
      <c r="A7" s="50">
        <v>1</v>
      </c>
      <c r="B7" s="51" t="s">
        <v>50</v>
      </c>
      <c r="C7" s="84"/>
      <c r="D7" s="86"/>
      <c r="E7" s="60"/>
      <c r="F7" s="283">
        <f t="shared" ref="F7" si="0">F8+F9</f>
        <v>65408.836034559223</v>
      </c>
      <c r="G7" s="50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</row>
    <row r="8" spans="1:234" ht="66" customHeight="1" x14ac:dyDescent="0.25">
      <c r="A8" s="53"/>
      <c r="B8" s="54" t="s">
        <v>51</v>
      </c>
      <c r="C8" s="53" t="s">
        <v>52</v>
      </c>
      <c r="D8" s="77">
        <v>15</v>
      </c>
      <c r="E8" s="220">
        <v>3488.4712551764919</v>
      </c>
      <c r="F8" s="209">
        <f>D8*E8</f>
        <v>52327.068827647381</v>
      </c>
      <c r="G8" s="411" t="s">
        <v>287</v>
      </c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</row>
    <row r="9" spans="1:234" x14ac:dyDescent="0.25">
      <c r="A9" s="53"/>
      <c r="B9" s="54" t="s">
        <v>53</v>
      </c>
      <c r="C9" s="53"/>
      <c r="D9" s="207"/>
      <c r="E9" s="208"/>
      <c r="F9" s="209">
        <f t="shared" ref="F9" si="1">F8*20/80</f>
        <v>13081.767206911845</v>
      </c>
      <c r="G9" s="41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</row>
    <row r="10" spans="1:234" s="83" customFormat="1" x14ac:dyDescent="0.25">
      <c r="A10" s="57">
        <v>2</v>
      </c>
      <c r="B10" s="15" t="s">
        <v>245</v>
      </c>
      <c r="C10" s="57"/>
      <c r="D10" s="210"/>
      <c r="E10" s="211">
        <v>7.8E-2</v>
      </c>
      <c r="F10" s="209">
        <f>E10*$F$7</f>
        <v>5101.8892106956191</v>
      </c>
      <c r="G10" s="57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</row>
    <row r="11" spans="1:234" s="83" customFormat="1" x14ac:dyDescent="0.25">
      <c r="A11" s="57">
        <v>3</v>
      </c>
      <c r="B11" s="15" t="s">
        <v>246</v>
      </c>
      <c r="C11" s="57"/>
      <c r="D11" s="210"/>
      <c r="E11" s="211">
        <v>5.9700000000000003E-2</v>
      </c>
      <c r="F11" s="209">
        <f>E11*(F10+F7)</f>
        <v>4209.4902971417141</v>
      </c>
      <c r="G11" s="57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</row>
    <row r="12" spans="1:234" s="83" customFormat="1" x14ac:dyDescent="0.25">
      <c r="A12" s="57">
        <v>4</v>
      </c>
      <c r="B12" s="25" t="s">
        <v>247</v>
      </c>
      <c r="C12" s="57"/>
      <c r="D12" s="210"/>
      <c r="E12" s="211">
        <v>7.8100000000000003E-2</v>
      </c>
      <c r="F12" s="209">
        <f>(F7+F11+F10)*E12</f>
        <v>5835.6488338611716</v>
      </c>
      <c r="G12" s="57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</row>
    <row r="13" spans="1:234" s="83" customFormat="1" x14ac:dyDescent="0.25">
      <c r="A13" s="57">
        <v>5</v>
      </c>
      <c r="B13" s="15" t="s">
        <v>57</v>
      </c>
      <c r="C13" s="57"/>
      <c r="D13" s="210"/>
      <c r="E13" s="234">
        <v>0.1</v>
      </c>
      <c r="F13" s="209">
        <f>(F7+F11+F10+F12)*E13</f>
        <v>8055.5864376257732</v>
      </c>
      <c r="G13" s="57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</row>
    <row r="14" spans="1:234" ht="31.5" x14ac:dyDescent="0.25">
      <c r="A14" s="57" t="s">
        <v>58</v>
      </c>
      <c r="B14" s="58" t="s">
        <v>59</v>
      </c>
      <c r="C14" s="57"/>
      <c r="D14" s="85"/>
      <c r="E14" s="59"/>
      <c r="F14" s="285">
        <f>F15+F28+F29</f>
        <v>13593.449442222221</v>
      </c>
      <c r="G14" s="207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</row>
    <row r="15" spans="1:234" s="83" customFormat="1" ht="34.5" customHeight="1" x14ac:dyDescent="0.25">
      <c r="A15" s="57" t="s">
        <v>60</v>
      </c>
      <c r="B15" s="58" t="s">
        <v>61</v>
      </c>
      <c r="C15" s="57"/>
      <c r="D15" s="85"/>
      <c r="E15" s="59"/>
      <c r="F15" s="285">
        <f>+F21</f>
        <v>2609.8788888888885</v>
      </c>
      <c r="G15" s="57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</row>
    <row r="16" spans="1:234" s="76" customFormat="1" x14ac:dyDescent="0.25">
      <c r="A16" s="50">
        <v>1</v>
      </c>
      <c r="B16" s="51" t="s">
        <v>62</v>
      </c>
      <c r="C16" s="50"/>
      <c r="D16" s="78"/>
      <c r="E16" s="217"/>
      <c r="F16" s="218"/>
      <c r="G16" s="50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5"/>
      <c r="FO16" s="75"/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5"/>
      <c r="GB16" s="75"/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5"/>
      <c r="GO16" s="75"/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5"/>
      <c r="HB16" s="75"/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5"/>
      <c r="HO16" s="75"/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</row>
    <row r="17" spans="1:234" x14ac:dyDescent="0.25">
      <c r="A17" s="53">
        <v>1.1000000000000001</v>
      </c>
      <c r="B17" s="61" t="s">
        <v>9</v>
      </c>
      <c r="C17" s="291" t="s">
        <v>114</v>
      </c>
      <c r="D17" s="77">
        <v>1</v>
      </c>
      <c r="E17" s="292">
        <v>258300</v>
      </c>
      <c r="F17" s="218">
        <f>+E17*D17</f>
        <v>258300</v>
      </c>
      <c r="G17" s="53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</row>
    <row r="18" spans="1:234" x14ac:dyDescent="0.25">
      <c r="A18" s="53">
        <v>1.2</v>
      </c>
      <c r="B18" s="61" t="s">
        <v>233</v>
      </c>
      <c r="C18" s="291" t="s">
        <v>64</v>
      </c>
      <c r="D18" s="77">
        <v>1</v>
      </c>
      <c r="E18" s="292">
        <v>163800</v>
      </c>
      <c r="F18" s="218">
        <f t="shared" ref="F18:F20" si="2">+E18*D18</f>
        <v>163800</v>
      </c>
      <c r="G18" s="53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</row>
    <row r="19" spans="1:234" x14ac:dyDescent="0.25">
      <c r="A19" s="53">
        <v>1.3</v>
      </c>
      <c r="B19" s="61" t="s">
        <v>10</v>
      </c>
      <c r="C19" s="291" t="s">
        <v>114</v>
      </c>
      <c r="D19" s="77">
        <v>1</v>
      </c>
      <c r="E19" s="292">
        <v>164800</v>
      </c>
      <c r="F19" s="218">
        <f t="shared" si="2"/>
        <v>164800</v>
      </c>
      <c r="G19" s="53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2"/>
      <c r="HI19" s="72"/>
      <c r="HJ19" s="72"/>
      <c r="HK19" s="72"/>
      <c r="HL19" s="72"/>
      <c r="HM19" s="72"/>
      <c r="HN19" s="72"/>
      <c r="HO19" s="72"/>
      <c r="HP19" s="72"/>
      <c r="HQ19" s="72"/>
      <c r="HR19" s="72"/>
      <c r="HS19" s="72"/>
      <c r="HT19" s="72"/>
      <c r="HU19" s="72"/>
      <c r="HV19" s="72"/>
      <c r="HW19" s="72"/>
      <c r="HX19" s="72"/>
      <c r="HY19" s="72"/>
      <c r="HZ19" s="72"/>
    </row>
    <row r="20" spans="1:234" x14ac:dyDescent="0.25">
      <c r="A20" s="53">
        <v>1.4</v>
      </c>
      <c r="B20" s="61" t="s">
        <v>11</v>
      </c>
      <c r="C20" s="291" t="s">
        <v>114</v>
      </c>
      <c r="D20" s="77">
        <v>1</v>
      </c>
      <c r="E20" s="292">
        <v>164346</v>
      </c>
      <c r="F20" s="218">
        <f t="shared" si="2"/>
        <v>164346</v>
      </c>
      <c r="G20" s="53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</row>
    <row r="21" spans="1:234" s="76" customFormat="1" x14ac:dyDescent="0.25">
      <c r="A21" s="50">
        <v>2</v>
      </c>
      <c r="B21" s="52" t="s">
        <v>66</v>
      </c>
      <c r="C21" s="78"/>
      <c r="D21" s="78"/>
      <c r="E21" s="217"/>
      <c r="F21" s="219">
        <f>SUM(F22:F27)</f>
        <v>2609.8788888888885</v>
      </c>
      <c r="G21" s="50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  <c r="CA21" s="75"/>
      <c r="CB21" s="75"/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H21" s="75"/>
      <c r="DI21" s="75"/>
      <c r="DJ21" s="75"/>
      <c r="DK21" s="75"/>
      <c r="DL21" s="75"/>
      <c r="DM21" s="75"/>
      <c r="DN21" s="75"/>
      <c r="DO21" s="75"/>
      <c r="DP21" s="75"/>
      <c r="DQ21" s="75"/>
      <c r="DR21" s="75"/>
      <c r="DS21" s="75"/>
      <c r="DT21" s="75"/>
      <c r="DU21" s="75"/>
      <c r="DV21" s="75"/>
      <c r="DW21" s="75"/>
      <c r="DX21" s="75"/>
      <c r="DY21" s="75"/>
      <c r="DZ21" s="75"/>
      <c r="EA21" s="75"/>
      <c r="EB21" s="75"/>
      <c r="EC21" s="75"/>
      <c r="ED21" s="75"/>
      <c r="EE21" s="75"/>
      <c r="EF21" s="75"/>
      <c r="EG21" s="75"/>
      <c r="EH21" s="75"/>
      <c r="EI21" s="75"/>
      <c r="EJ21" s="75"/>
      <c r="EK21" s="75"/>
      <c r="EL21" s="75"/>
      <c r="EM21" s="75"/>
      <c r="EN21" s="75"/>
      <c r="EO21" s="75"/>
      <c r="EP21" s="75"/>
      <c r="EQ21" s="75"/>
      <c r="ER21" s="75"/>
      <c r="ES21" s="75"/>
      <c r="ET21" s="75"/>
      <c r="EU21" s="75"/>
      <c r="EV21" s="75"/>
      <c r="EW21" s="75"/>
      <c r="EX21" s="75"/>
      <c r="EY21" s="75"/>
      <c r="EZ21" s="75"/>
      <c r="FA21" s="75"/>
      <c r="FB21" s="75"/>
      <c r="FC21" s="75"/>
      <c r="FD21" s="75"/>
      <c r="FE21" s="75"/>
      <c r="FF21" s="75"/>
      <c r="FG21" s="75"/>
      <c r="FH21" s="75"/>
      <c r="FI21" s="75"/>
      <c r="FJ21" s="75"/>
      <c r="FK21" s="75"/>
      <c r="FL21" s="75"/>
      <c r="FM21" s="75"/>
      <c r="FN21" s="75"/>
      <c r="FO21" s="75"/>
      <c r="FP21" s="75"/>
      <c r="FQ21" s="75"/>
      <c r="FR21" s="75"/>
      <c r="FS21" s="75"/>
      <c r="FT21" s="75"/>
      <c r="FU21" s="75"/>
      <c r="FV21" s="75"/>
      <c r="FW21" s="75"/>
      <c r="FX21" s="75"/>
      <c r="FY21" s="75"/>
      <c r="FZ21" s="75"/>
      <c r="GA21" s="75"/>
      <c r="GB21" s="75"/>
      <c r="GC21" s="75"/>
      <c r="GD21" s="75"/>
      <c r="GE21" s="75"/>
      <c r="GF21" s="75"/>
      <c r="GG21" s="75"/>
      <c r="GH21" s="75"/>
      <c r="GI21" s="75"/>
      <c r="GJ21" s="75"/>
      <c r="GK21" s="75"/>
      <c r="GL21" s="75"/>
      <c r="GM21" s="75"/>
      <c r="GN21" s="75"/>
      <c r="GO21" s="75"/>
      <c r="GP21" s="75"/>
      <c r="GQ21" s="75"/>
      <c r="GR21" s="75"/>
      <c r="GS21" s="75"/>
      <c r="GT21" s="75"/>
      <c r="GU21" s="75"/>
      <c r="GV21" s="75"/>
      <c r="GW21" s="75"/>
      <c r="GX21" s="75"/>
      <c r="GY21" s="75"/>
      <c r="GZ21" s="75"/>
      <c r="HA21" s="75"/>
      <c r="HB21" s="75"/>
      <c r="HC21" s="75"/>
      <c r="HD21" s="75"/>
      <c r="HE21" s="75"/>
      <c r="HF21" s="75"/>
      <c r="HG21" s="75"/>
      <c r="HH21" s="75"/>
      <c r="HI21" s="75"/>
      <c r="HJ21" s="75"/>
      <c r="HK21" s="75"/>
      <c r="HL21" s="75"/>
      <c r="HM21" s="75"/>
      <c r="HN21" s="75"/>
      <c r="HO21" s="75"/>
      <c r="HP21" s="75"/>
      <c r="HQ21" s="75"/>
      <c r="HR21" s="75"/>
      <c r="HS21" s="75"/>
      <c r="HT21" s="75"/>
      <c r="HU21" s="75"/>
      <c r="HV21" s="75"/>
      <c r="HW21" s="75"/>
      <c r="HX21" s="75"/>
      <c r="HY21" s="75"/>
      <c r="HZ21" s="75"/>
    </row>
    <row r="22" spans="1:234" x14ac:dyDescent="0.25">
      <c r="A22" s="53" t="s">
        <v>104</v>
      </c>
      <c r="B22" s="61" t="s">
        <v>105</v>
      </c>
      <c r="C22" s="77" t="s">
        <v>67</v>
      </c>
      <c r="D22" s="77">
        <v>1</v>
      </c>
      <c r="E22" s="220">
        <v>725</v>
      </c>
      <c r="F22" s="218">
        <f>+E22*D22</f>
        <v>725</v>
      </c>
      <c r="G22" s="63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</row>
    <row r="23" spans="1:234" ht="38.25" x14ac:dyDescent="0.25">
      <c r="A23" s="53" t="s">
        <v>108</v>
      </c>
      <c r="B23" s="28" t="s">
        <v>248</v>
      </c>
      <c r="C23" s="77" t="s">
        <v>68</v>
      </c>
      <c r="D23" s="62">
        <f>1/9</f>
        <v>0.1111111111111111</v>
      </c>
      <c r="E23" s="208">
        <v>2000</v>
      </c>
      <c r="F23" s="209">
        <f>+E23*D23</f>
        <v>222.2222222222222</v>
      </c>
      <c r="G23" s="200" t="s">
        <v>249</v>
      </c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</row>
    <row r="24" spans="1:234" ht="25.5" x14ac:dyDescent="0.25">
      <c r="A24" s="53" t="s">
        <v>109</v>
      </c>
      <c r="B24" s="28" t="s">
        <v>69</v>
      </c>
      <c r="C24" s="77" t="s">
        <v>70</v>
      </c>
      <c r="D24" s="53">
        <v>1</v>
      </c>
      <c r="E24" s="220">
        <v>666.66666666666663</v>
      </c>
      <c r="F24" s="209">
        <f t="shared" ref="F24:F27" si="3">+E24*D24</f>
        <v>666.66666666666663</v>
      </c>
      <c r="G24" s="63" t="s">
        <v>110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</row>
    <row r="25" spans="1:234" ht="38.25" x14ac:dyDescent="0.25">
      <c r="A25" s="53" t="s">
        <v>111</v>
      </c>
      <c r="B25" s="61" t="s">
        <v>71</v>
      </c>
      <c r="C25" s="77" t="s">
        <v>72</v>
      </c>
      <c r="D25" s="53">
        <v>1</v>
      </c>
      <c r="E25" s="220">
        <v>140.54</v>
      </c>
      <c r="F25" s="209">
        <f t="shared" si="3"/>
        <v>140.54</v>
      </c>
      <c r="G25" s="63" t="s">
        <v>73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</row>
    <row r="26" spans="1:234" x14ac:dyDescent="0.25">
      <c r="A26" s="53" t="s">
        <v>112</v>
      </c>
      <c r="B26" s="61" t="s">
        <v>74</v>
      </c>
      <c r="C26" s="77" t="s">
        <v>75</v>
      </c>
      <c r="D26" s="53">
        <v>3</v>
      </c>
      <c r="E26" s="220">
        <v>22.65</v>
      </c>
      <c r="F26" s="209">
        <f t="shared" si="3"/>
        <v>67.949999999999989</v>
      </c>
      <c r="G26" s="63" t="s">
        <v>76</v>
      </c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  <c r="FL26" s="72"/>
      <c r="FM26" s="72"/>
      <c r="FN26" s="72"/>
      <c r="FO26" s="72"/>
      <c r="FP26" s="72"/>
      <c r="FQ26" s="72"/>
      <c r="FR26" s="72"/>
      <c r="FS26" s="72"/>
      <c r="FT26" s="72"/>
      <c r="FU26" s="72"/>
      <c r="FV26" s="72"/>
      <c r="FW26" s="72"/>
      <c r="FX26" s="72"/>
      <c r="FY26" s="72"/>
      <c r="FZ26" s="72"/>
      <c r="GA26" s="72"/>
      <c r="GB26" s="72"/>
      <c r="GC26" s="72"/>
      <c r="GD26" s="72"/>
      <c r="GE26" s="72"/>
      <c r="GF26" s="72"/>
      <c r="GG26" s="72"/>
      <c r="GH26" s="72"/>
      <c r="GI26" s="72"/>
      <c r="GJ26" s="72"/>
      <c r="GK26" s="72"/>
      <c r="GL26" s="72"/>
      <c r="GM26" s="72"/>
      <c r="GN26" s="72"/>
      <c r="GO26" s="72"/>
      <c r="GP26" s="72"/>
      <c r="GQ26" s="72"/>
      <c r="GR26" s="72"/>
      <c r="GS26" s="72"/>
      <c r="GT26" s="72"/>
      <c r="GU26" s="72"/>
      <c r="GV26" s="72"/>
      <c r="GW26" s="72"/>
      <c r="GX26" s="72"/>
      <c r="GY26" s="72"/>
      <c r="GZ26" s="72"/>
      <c r="HA26" s="72"/>
      <c r="HB26" s="72"/>
      <c r="HC26" s="72"/>
      <c r="HD26" s="72"/>
      <c r="HE26" s="72"/>
      <c r="HF26" s="72"/>
      <c r="HG26" s="72"/>
      <c r="HH26" s="72"/>
      <c r="HI26" s="72"/>
      <c r="HJ26" s="72"/>
      <c r="HK26" s="72"/>
      <c r="HL26" s="72"/>
      <c r="HM26" s="72"/>
      <c r="HN26" s="72"/>
      <c r="HO26" s="72"/>
      <c r="HP26" s="72"/>
      <c r="HQ26" s="72"/>
      <c r="HR26" s="72"/>
      <c r="HS26" s="72"/>
      <c r="HT26" s="72"/>
      <c r="HU26" s="72"/>
      <c r="HV26" s="72"/>
      <c r="HW26" s="72"/>
      <c r="HX26" s="72"/>
      <c r="HY26" s="72"/>
      <c r="HZ26" s="72"/>
    </row>
    <row r="27" spans="1:234" x14ac:dyDescent="0.25">
      <c r="A27" s="53" t="s">
        <v>113</v>
      </c>
      <c r="B27" s="61" t="s">
        <v>39</v>
      </c>
      <c r="C27" s="77" t="s">
        <v>75</v>
      </c>
      <c r="D27" s="53">
        <v>10</v>
      </c>
      <c r="E27" s="220">
        <v>78.75</v>
      </c>
      <c r="F27" s="209">
        <f t="shared" si="3"/>
        <v>787.5</v>
      </c>
      <c r="G27" s="63" t="s">
        <v>77</v>
      </c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</row>
    <row r="28" spans="1:234" s="83" customFormat="1" x14ac:dyDescent="0.25">
      <c r="A28" s="57" t="s">
        <v>78</v>
      </c>
      <c r="B28" s="221" t="s">
        <v>79</v>
      </c>
      <c r="C28" s="88"/>
      <c r="D28" s="210"/>
      <c r="E28" s="222"/>
      <c r="F28" s="219">
        <v>10000</v>
      </c>
      <c r="G28" s="57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2"/>
      <c r="EL28" s="82"/>
      <c r="EM28" s="82"/>
      <c r="EN28" s="82"/>
      <c r="EO28" s="82"/>
      <c r="EP28" s="82"/>
      <c r="EQ28" s="82"/>
      <c r="ER28" s="82"/>
      <c r="ES28" s="82"/>
      <c r="ET28" s="82"/>
      <c r="EU28" s="82"/>
      <c r="EV28" s="82"/>
      <c r="EW28" s="82"/>
      <c r="EX28" s="82"/>
      <c r="EY28" s="82"/>
      <c r="EZ28" s="82"/>
      <c r="FA28" s="82"/>
      <c r="FB28" s="82"/>
      <c r="FC28" s="82"/>
      <c r="FD28" s="82"/>
      <c r="FE28" s="82"/>
      <c r="FF28" s="82"/>
      <c r="FG28" s="82"/>
      <c r="FH28" s="82"/>
      <c r="FI28" s="82"/>
      <c r="FJ28" s="82"/>
      <c r="FK28" s="82"/>
      <c r="FL28" s="82"/>
      <c r="FM28" s="82"/>
      <c r="FN28" s="82"/>
      <c r="FO28" s="82"/>
      <c r="FP28" s="82"/>
      <c r="FQ28" s="82"/>
      <c r="FR28" s="82"/>
      <c r="FS28" s="82"/>
      <c r="FT28" s="82"/>
      <c r="FU28" s="82"/>
      <c r="FV28" s="82"/>
      <c r="FW28" s="82"/>
      <c r="FX28" s="82"/>
      <c r="FY28" s="82"/>
      <c r="FZ28" s="82"/>
      <c r="GA28" s="82"/>
      <c r="GB28" s="82"/>
      <c r="GC28" s="82"/>
      <c r="GD28" s="82"/>
      <c r="GE28" s="82"/>
      <c r="GF28" s="82"/>
      <c r="GG28" s="82"/>
      <c r="GH28" s="82"/>
      <c r="GI28" s="82"/>
      <c r="GJ28" s="82"/>
      <c r="GK28" s="82"/>
      <c r="GL28" s="82"/>
      <c r="GM28" s="82"/>
      <c r="GN28" s="82"/>
      <c r="GO28" s="82"/>
      <c r="GP28" s="82"/>
      <c r="GQ28" s="82"/>
      <c r="GR28" s="82"/>
      <c r="GS28" s="82"/>
      <c r="GT28" s="82"/>
      <c r="GU28" s="82"/>
      <c r="GV28" s="82"/>
      <c r="GW28" s="82"/>
      <c r="GX28" s="82"/>
      <c r="GY28" s="82"/>
      <c r="GZ28" s="82"/>
      <c r="HA28" s="82"/>
      <c r="HB28" s="82"/>
      <c r="HC28" s="82"/>
      <c r="HD28" s="82"/>
      <c r="HE28" s="82"/>
      <c r="HF28" s="82"/>
      <c r="HG28" s="82"/>
      <c r="HH28" s="82"/>
      <c r="HI28" s="82"/>
      <c r="HJ28" s="82"/>
      <c r="HK28" s="82"/>
      <c r="HL28" s="82"/>
      <c r="HM28" s="82"/>
      <c r="HN28" s="82"/>
      <c r="HO28" s="82"/>
      <c r="HP28" s="82"/>
      <c r="HQ28" s="82"/>
      <c r="HR28" s="82"/>
      <c r="HS28" s="82"/>
      <c r="HT28" s="82"/>
      <c r="HU28" s="82"/>
      <c r="HV28" s="82"/>
      <c r="HW28" s="82"/>
      <c r="HX28" s="82"/>
      <c r="HY28" s="82"/>
      <c r="HZ28" s="82"/>
    </row>
    <row r="29" spans="1:234" s="83" customFormat="1" x14ac:dyDescent="0.25">
      <c r="A29" s="57" t="s">
        <v>81</v>
      </c>
      <c r="B29" s="58" t="s">
        <v>82</v>
      </c>
      <c r="C29" s="57"/>
      <c r="D29" s="210"/>
      <c r="E29" s="286">
        <v>7.8E-2</v>
      </c>
      <c r="F29" s="285">
        <f>(F15+F28)*7.8%</f>
        <v>983.57055333333335</v>
      </c>
      <c r="G29" s="54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2"/>
      <c r="ER29" s="82"/>
      <c r="ES29" s="82"/>
      <c r="ET29" s="82"/>
      <c r="EU29" s="82"/>
      <c r="EV29" s="82"/>
      <c r="EW29" s="82"/>
      <c r="EX29" s="82"/>
      <c r="EY29" s="82"/>
      <c r="EZ29" s="82"/>
      <c r="FA29" s="82"/>
      <c r="FB29" s="82"/>
      <c r="FC29" s="82"/>
      <c r="FD29" s="82"/>
      <c r="FE29" s="82"/>
      <c r="FF29" s="82"/>
      <c r="FG29" s="82"/>
      <c r="FH29" s="82"/>
      <c r="FI29" s="82"/>
      <c r="FJ29" s="82"/>
      <c r="FK29" s="82"/>
      <c r="FL29" s="82"/>
      <c r="FM29" s="82"/>
      <c r="FN29" s="82"/>
      <c r="FO29" s="82"/>
      <c r="FP29" s="82"/>
      <c r="FQ29" s="82"/>
      <c r="FR29" s="82"/>
      <c r="FS29" s="82"/>
      <c r="FT29" s="82"/>
      <c r="FU29" s="82"/>
      <c r="FV29" s="82"/>
      <c r="FW29" s="82"/>
      <c r="FX29" s="82"/>
      <c r="FY29" s="82"/>
      <c r="FZ29" s="82"/>
      <c r="GA29" s="82"/>
      <c r="GB29" s="82"/>
      <c r="GC29" s="82"/>
      <c r="GD29" s="82"/>
      <c r="GE29" s="82"/>
      <c r="GF29" s="82"/>
      <c r="GG29" s="82"/>
      <c r="GH29" s="82"/>
      <c r="GI29" s="82"/>
      <c r="GJ29" s="82"/>
      <c r="GK29" s="82"/>
      <c r="GL29" s="82"/>
      <c r="GM29" s="82"/>
      <c r="GN29" s="82"/>
      <c r="GO29" s="82"/>
      <c r="GP29" s="82"/>
      <c r="GQ29" s="82"/>
      <c r="GR29" s="82"/>
      <c r="GS29" s="82"/>
      <c r="GT29" s="82"/>
      <c r="GU29" s="82"/>
      <c r="GV29" s="82"/>
      <c r="GW29" s="82"/>
      <c r="GX29" s="82"/>
      <c r="GY29" s="82"/>
      <c r="GZ29" s="82"/>
      <c r="HA29" s="82"/>
      <c r="HB29" s="82"/>
      <c r="HC29" s="82"/>
      <c r="HD29" s="82"/>
      <c r="HE29" s="82"/>
      <c r="HF29" s="82"/>
      <c r="HG29" s="82"/>
      <c r="HH29" s="82"/>
      <c r="HI29" s="82"/>
      <c r="HJ29" s="82"/>
      <c r="HK29" s="82"/>
      <c r="HL29" s="82"/>
      <c r="HM29" s="82"/>
      <c r="HN29" s="82"/>
      <c r="HO29" s="82"/>
      <c r="HP29" s="82"/>
      <c r="HQ29" s="82"/>
      <c r="HR29" s="82"/>
      <c r="HS29" s="82"/>
      <c r="HT29" s="82"/>
      <c r="HU29" s="82"/>
      <c r="HV29" s="82"/>
      <c r="HW29" s="82"/>
      <c r="HX29" s="82"/>
      <c r="HY29" s="82"/>
      <c r="HZ29" s="82"/>
    </row>
    <row r="30" spans="1:234" s="83" customFormat="1" x14ac:dyDescent="0.25">
      <c r="A30" s="57" t="s">
        <v>83</v>
      </c>
      <c r="B30" s="58" t="s">
        <v>84</v>
      </c>
      <c r="C30" s="57"/>
      <c r="D30" s="210"/>
      <c r="E30" s="222"/>
      <c r="F30" s="285">
        <f>F31+F35+F34+F36+F37</f>
        <v>71829.858912031064</v>
      </c>
      <c r="G30" s="85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2"/>
      <c r="EL30" s="82"/>
      <c r="EM30" s="82"/>
      <c r="EN30" s="82"/>
      <c r="EO30" s="82"/>
      <c r="EP30" s="82"/>
      <c r="EQ30" s="82"/>
      <c r="ER30" s="82"/>
      <c r="ES30" s="82"/>
      <c r="ET30" s="82"/>
      <c r="EU30" s="82"/>
      <c r="EV30" s="82"/>
      <c r="EW30" s="82"/>
      <c r="EX30" s="82"/>
      <c r="EY30" s="82"/>
      <c r="EZ30" s="82"/>
      <c r="FA30" s="82"/>
      <c r="FB30" s="82"/>
      <c r="FC30" s="82"/>
      <c r="FD30" s="82"/>
      <c r="FE30" s="82"/>
      <c r="FF30" s="82"/>
      <c r="FG30" s="82"/>
      <c r="FH30" s="82"/>
      <c r="FI30" s="82"/>
      <c r="FJ30" s="82"/>
      <c r="FK30" s="82"/>
      <c r="FL30" s="82"/>
      <c r="FM30" s="82"/>
      <c r="FN30" s="82"/>
      <c r="FO30" s="82"/>
      <c r="FP30" s="82"/>
      <c r="FQ30" s="82"/>
      <c r="FR30" s="82"/>
      <c r="FS30" s="82"/>
      <c r="FT30" s="82"/>
      <c r="FU30" s="82"/>
      <c r="FV30" s="82"/>
      <c r="FW30" s="82"/>
      <c r="FX30" s="82"/>
      <c r="FY30" s="82"/>
      <c r="FZ30" s="82"/>
      <c r="GA30" s="82"/>
      <c r="GB30" s="82"/>
      <c r="GC30" s="82"/>
      <c r="GD30" s="82"/>
      <c r="GE30" s="82"/>
      <c r="GF30" s="82"/>
      <c r="GG30" s="82"/>
      <c r="GH30" s="82"/>
      <c r="GI30" s="82"/>
      <c r="GJ30" s="82"/>
      <c r="GK30" s="82"/>
      <c r="GL30" s="82"/>
      <c r="GM30" s="82"/>
      <c r="GN30" s="82"/>
      <c r="GO30" s="82"/>
      <c r="GP30" s="82"/>
      <c r="GQ30" s="82"/>
      <c r="GR30" s="82"/>
      <c r="GS30" s="82"/>
      <c r="GT30" s="82"/>
      <c r="GU30" s="82"/>
      <c r="GV30" s="82"/>
      <c r="GW30" s="82"/>
      <c r="GX30" s="82"/>
      <c r="GY30" s="82"/>
      <c r="GZ30" s="82"/>
      <c r="HA30" s="82"/>
      <c r="HB30" s="82"/>
      <c r="HC30" s="82"/>
      <c r="HD30" s="82"/>
      <c r="HE30" s="82"/>
      <c r="HF30" s="82"/>
      <c r="HG30" s="82"/>
      <c r="HH30" s="82"/>
      <c r="HI30" s="82"/>
      <c r="HJ30" s="82"/>
      <c r="HK30" s="82"/>
      <c r="HL30" s="82"/>
      <c r="HM30" s="82"/>
      <c r="HN30" s="82"/>
      <c r="HO30" s="82"/>
      <c r="HP30" s="82"/>
      <c r="HQ30" s="82"/>
      <c r="HR30" s="82"/>
      <c r="HS30" s="82"/>
      <c r="HT30" s="82"/>
      <c r="HU30" s="82"/>
      <c r="HV30" s="82"/>
      <c r="HW30" s="82"/>
      <c r="HX30" s="82"/>
      <c r="HY30" s="82"/>
      <c r="HZ30" s="82"/>
    </row>
    <row r="31" spans="1:234" s="76" customFormat="1" x14ac:dyDescent="0.25">
      <c r="A31" s="50">
        <v>1</v>
      </c>
      <c r="B31" s="51" t="s">
        <v>50</v>
      </c>
      <c r="C31" s="84"/>
      <c r="D31" s="74"/>
      <c r="E31" s="287"/>
      <c r="F31" s="288">
        <f>F32+F33</f>
        <v>53021.44836597619</v>
      </c>
      <c r="G31" s="50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</row>
    <row r="32" spans="1:234" ht="63.75" customHeight="1" x14ac:dyDescent="0.25">
      <c r="A32" s="53"/>
      <c r="B32" s="284" t="s">
        <v>230</v>
      </c>
      <c r="C32" s="53" t="s">
        <v>52</v>
      </c>
      <c r="D32" s="77">
        <v>30</v>
      </c>
      <c r="E32" s="220">
        <f>Luong!E20/2</f>
        <v>1413.9052897593651</v>
      </c>
      <c r="F32" s="218">
        <f>D32*E32</f>
        <v>42417.158692780955</v>
      </c>
      <c r="G32" s="53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72"/>
      <c r="EK32" s="72"/>
      <c r="EL32" s="72"/>
      <c r="EM32" s="72"/>
      <c r="EN32" s="72"/>
      <c r="EO32" s="72"/>
      <c r="EP32" s="72"/>
      <c r="EQ32" s="72"/>
      <c r="ER32" s="72"/>
      <c r="ES32" s="72"/>
      <c r="ET32" s="72"/>
      <c r="EU32" s="72"/>
      <c r="EV32" s="72"/>
      <c r="EW32" s="72"/>
      <c r="EX32" s="72"/>
      <c r="EY32" s="72"/>
      <c r="EZ32" s="72"/>
      <c r="FA32" s="72"/>
      <c r="FB32" s="72"/>
      <c r="FC32" s="72"/>
      <c r="FD32" s="72"/>
      <c r="FE32" s="72"/>
      <c r="FF32" s="72"/>
      <c r="FG32" s="72"/>
      <c r="FH32" s="72"/>
      <c r="FI32" s="72"/>
      <c r="FJ32" s="72"/>
      <c r="FK32" s="72"/>
      <c r="FL32" s="72"/>
      <c r="FM32" s="72"/>
      <c r="FN32" s="72"/>
      <c r="FO32" s="72"/>
      <c r="FP32" s="72"/>
      <c r="FQ32" s="72"/>
      <c r="FR32" s="72"/>
      <c r="FS32" s="72"/>
      <c r="FT32" s="72"/>
      <c r="FU32" s="72"/>
      <c r="FV32" s="72"/>
      <c r="FW32" s="72"/>
      <c r="FX32" s="72"/>
      <c r="FY32" s="72"/>
      <c r="FZ32" s="72"/>
      <c r="GA32" s="72"/>
      <c r="GB32" s="72"/>
      <c r="GC32" s="72"/>
      <c r="GD32" s="72"/>
      <c r="GE32" s="72"/>
      <c r="GF32" s="72"/>
      <c r="GG32" s="72"/>
      <c r="GH32" s="72"/>
      <c r="GI32" s="72"/>
      <c r="GJ32" s="72"/>
      <c r="GK32" s="72"/>
      <c r="GL32" s="72"/>
      <c r="GM32" s="72"/>
      <c r="GN32" s="72"/>
      <c r="GO32" s="72"/>
      <c r="GP32" s="72"/>
      <c r="GQ32" s="72"/>
      <c r="GR32" s="72"/>
      <c r="GS32" s="72"/>
      <c r="GT32" s="72"/>
      <c r="GU32" s="72"/>
      <c r="GV32" s="72"/>
      <c r="GW32" s="72"/>
      <c r="GX32" s="72"/>
      <c r="GY32" s="72"/>
      <c r="GZ32" s="72"/>
      <c r="HA32" s="72"/>
      <c r="HB32" s="72"/>
      <c r="HC32" s="72"/>
      <c r="HD32" s="72"/>
      <c r="HE32" s="72"/>
      <c r="HF32" s="72"/>
      <c r="HG32" s="72"/>
      <c r="HH32" s="72"/>
      <c r="HI32" s="72"/>
      <c r="HJ32" s="72"/>
      <c r="HK32" s="72"/>
      <c r="HL32" s="72"/>
      <c r="HM32" s="72"/>
      <c r="HN32" s="72"/>
      <c r="HO32" s="72"/>
      <c r="HP32" s="72"/>
      <c r="HQ32" s="72"/>
      <c r="HR32" s="72"/>
      <c r="HS32" s="72"/>
      <c r="HT32" s="72"/>
      <c r="HU32" s="72"/>
      <c r="HV32" s="72"/>
      <c r="HW32" s="72"/>
      <c r="HX32" s="72"/>
      <c r="HY32" s="72"/>
      <c r="HZ32" s="72"/>
    </row>
    <row r="33" spans="1:234" x14ac:dyDescent="0.25">
      <c r="A33" s="53"/>
      <c r="B33" s="54" t="s">
        <v>53</v>
      </c>
      <c r="C33" s="53"/>
      <c r="D33" s="77"/>
      <c r="E33" s="220"/>
      <c r="F33" s="218">
        <f>+F32*0.25</f>
        <v>10604.289673195239</v>
      </c>
      <c r="G33" s="53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2"/>
      <c r="DT33" s="72"/>
      <c r="DU33" s="72"/>
      <c r="DV33" s="72"/>
      <c r="DW33" s="72"/>
      <c r="DX33" s="72"/>
      <c r="DY33" s="72"/>
      <c r="DZ33" s="72"/>
      <c r="EA33" s="72"/>
      <c r="EB33" s="72"/>
      <c r="EC33" s="72"/>
      <c r="ED33" s="72"/>
      <c r="EE33" s="72"/>
      <c r="EF33" s="72"/>
      <c r="EG33" s="72"/>
      <c r="EH33" s="72"/>
      <c r="EI33" s="72"/>
      <c r="EJ33" s="72"/>
      <c r="EK33" s="72"/>
      <c r="EL33" s="72"/>
      <c r="EM33" s="72"/>
      <c r="EN33" s="72"/>
      <c r="EO33" s="72"/>
      <c r="EP33" s="72"/>
      <c r="EQ33" s="72"/>
      <c r="ER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2"/>
      <c r="FD33" s="72"/>
      <c r="FE33" s="72"/>
      <c r="FF33" s="72"/>
      <c r="FG33" s="72"/>
      <c r="FH33" s="72"/>
      <c r="FI33" s="72"/>
      <c r="FJ33" s="72"/>
      <c r="FK33" s="72"/>
      <c r="FL33" s="72"/>
      <c r="FM33" s="72"/>
      <c r="FN33" s="72"/>
      <c r="FO33" s="72"/>
      <c r="FP33" s="72"/>
      <c r="FQ33" s="72"/>
      <c r="FR33" s="72"/>
      <c r="FS33" s="72"/>
      <c r="FT33" s="72"/>
      <c r="FU33" s="72"/>
      <c r="FV33" s="72"/>
      <c r="FW33" s="72"/>
      <c r="FX33" s="72"/>
      <c r="FY33" s="72"/>
      <c r="FZ33" s="72"/>
      <c r="GA33" s="72"/>
      <c r="GB33" s="72"/>
      <c r="GC33" s="72"/>
      <c r="GD33" s="72"/>
      <c r="GE33" s="72"/>
      <c r="GF33" s="72"/>
      <c r="GG33" s="72"/>
      <c r="GH33" s="72"/>
      <c r="GI33" s="72"/>
      <c r="GJ33" s="72"/>
      <c r="GK33" s="72"/>
      <c r="GL33" s="72"/>
      <c r="GM33" s="72"/>
      <c r="GN33" s="72"/>
      <c r="GO33" s="72"/>
      <c r="GP33" s="72"/>
      <c r="GQ33" s="72"/>
      <c r="GR33" s="72"/>
      <c r="GS33" s="72"/>
      <c r="GT33" s="72"/>
      <c r="GU33" s="72"/>
      <c r="GV33" s="72"/>
      <c r="GW33" s="72"/>
      <c r="GX33" s="72"/>
      <c r="GY33" s="72"/>
      <c r="GZ33" s="72"/>
      <c r="HA33" s="72"/>
      <c r="HB33" s="72"/>
      <c r="HC33" s="72"/>
      <c r="HD33" s="72"/>
      <c r="HE33" s="72"/>
      <c r="HF33" s="72"/>
      <c r="HG33" s="72"/>
      <c r="HH33" s="72"/>
      <c r="HI33" s="72"/>
      <c r="HJ33" s="72"/>
      <c r="HK33" s="72"/>
      <c r="HL33" s="72"/>
      <c r="HM33" s="72"/>
      <c r="HN33" s="72"/>
      <c r="HO33" s="72"/>
      <c r="HP33" s="72"/>
      <c r="HQ33" s="72"/>
      <c r="HR33" s="72"/>
      <c r="HS33" s="72"/>
      <c r="HT33" s="72"/>
      <c r="HU33" s="72"/>
      <c r="HV33" s="72"/>
      <c r="HW33" s="72"/>
      <c r="HX33" s="72"/>
      <c r="HY33" s="72"/>
      <c r="HZ33" s="72"/>
    </row>
    <row r="34" spans="1:234" s="76" customFormat="1" x14ac:dyDescent="0.25">
      <c r="A34" s="50">
        <v>3</v>
      </c>
      <c r="B34" s="15" t="s">
        <v>245</v>
      </c>
      <c r="C34" s="50"/>
      <c r="D34" s="78"/>
      <c r="E34" s="211">
        <v>7.8E-2</v>
      </c>
      <c r="F34" s="233">
        <f>E34*$F$31</f>
        <v>4135.6729725461428</v>
      </c>
      <c r="G34" s="50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</row>
    <row r="35" spans="1:234" s="76" customFormat="1" x14ac:dyDescent="0.25">
      <c r="A35" s="50">
        <v>2</v>
      </c>
      <c r="B35" s="15" t="s">
        <v>246</v>
      </c>
      <c r="C35" s="50"/>
      <c r="D35" s="78"/>
      <c r="E35" s="211">
        <v>5.9700000000000003E-2</v>
      </c>
      <c r="F35" s="233">
        <f>E35*($F$31+F34)</f>
        <v>3412.2801439097834</v>
      </c>
      <c r="G35" s="50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</row>
    <row r="36" spans="1:234" s="76" customFormat="1" x14ac:dyDescent="0.25">
      <c r="A36" s="50">
        <v>4</v>
      </c>
      <c r="B36" s="25" t="s">
        <v>247</v>
      </c>
      <c r="C36" s="50"/>
      <c r="D36" s="78"/>
      <c r="E36" s="211">
        <v>7.8100000000000003E-2</v>
      </c>
      <c r="F36" s="233">
        <f>(F31+F35+F34)*E36</f>
        <v>4730.4702557779483</v>
      </c>
      <c r="G36" s="50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  <c r="ET36" s="75"/>
      <c r="EU36" s="75"/>
      <c r="EV36" s="75"/>
      <c r="EW36" s="75"/>
      <c r="EX36" s="75"/>
      <c r="EY36" s="75"/>
      <c r="EZ36" s="75"/>
      <c r="FA36" s="75"/>
      <c r="FB36" s="75"/>
      <c r="FC36" s="75"/>
      <c r="FD36" s="75"/>
      <c r="FE36" s="75"/>
      <c r="FF36" s="75"/>
      <c r="FG36" s="75"/>
      <c r="FH36" s="75"/>
      <c r="FI36" s="75"/>
      <c r="FJ36" s="75"/>
      <c r="FK36" s="75"/>
      <c r="FL36" s="75"/>
      <c r="FM36" s="75"/>
      <c r="FN36" s="75"/>
      <c r="FO36" s="75"/>
      <c r="FP36" s="75"/>
      <c r="FQ36" s="75"/>
      <c r="FR36" s="75"/>
      <c r="FS36" s="75"/>
      <c r="FT36" s="75"/>
      <c r="FU36" s="75"/>
      <c r="FV36" s="75"/>
      <c r="FW36" s="75"/>
      <c r="FX36" s="75"/>
      <c r="FY36" s="75"/>
      <c r="FZ36" s="75"/>
      <c r="GA36" s="75"/>
      <c r="GB36" s="75"/>
      <c r="GC36" s="75"/>
      <c r="GD36" s="75"/>
      <c r="GE36" s="75"/>
      <c r="GF36" s="75"/>
      <c r="GG36" s="75"/>
      <c r="GH36" s="75"/>
      <c r="GI36" s="75"/>
      <c r="GJ36" s="75"/>
      <c r="GK36" s="75"/>
      <c r="GL36" s="75"/>
      <c r="GM36" s="75"/>
      <c r="GN36" s="75"/>
      <c r="GO36" s="75"/>
      <c r="GP36" s="75"/>
      <c r="GQ36" s="75"/>
      <c r="GR36" s="75"/>
      <c r="GS36" s="75"/>
      <c r="GT36" s="75"/>
      <c r="GU36" s="75"/>
      <c r="GV36" s="75"/>
      <c r="GW36" s="75"/>
      <c r="GX36" s="75"/>
      <c r="GY36" s="75"/>
      <c r="GZ36" s="75"/>
      <c r="HA36" s="75"/>
      <c r="HB36" s="75"/>
      <c r="HC36" s="75"/>
      <c r="HD36" s="75"/>
      <c r="HE36" s="75"/>
      <c r="HF36" s="75"/>
      <c r="HG36" s="75"/>
      <c r="HH36" s="75"/>
      <c r="HI36" s="75"/>
      <c r="HJ36" s="75"/>
      <c r="HK36" s="75"/>
      <c r="HL36" s="75"/>
      <c r="HM36" s="75"/>
      <c r="HN36" s="75"/>
      <c r="HO36" s="75"/>
      <c r="HP36" s="75"/>
      <c r="HQ36" s="75"/>
      <c r="HR36" s="75"/>
      <c r="HS36" s="75"/>
      <c r="HT36" s="75"/>
      <c r="HU36" s="75"/>
      <c r="HV36" s="75"/>
      <c r="HW36" s="75"/>
      <c r="HX36" s="75"/>
      <c r="HY36" s="75"/>
      <c r="HZ36" s="75"/>
    </row>
    <row r="37" spans="1:234" s="76" customFormat="1" x14ac:dyDescent="0.25">
      <c r="A37" s="65">
        <v>5</v>
      </c>
      <c r="B37" s="37" t="s">
        <v>57</v>
      </c>
      <c r="C37" s="65"/>
      <c r="D37" s="289"/>
      <c r="E37" s="213">
        <v>0.1</v>
      </c>
      <c r="F37" s="290">
        <f>(F31+F35+F34+F36)*E37</f>
        <v>6529.9871738210059</v>
      </c>
      <c r="G37" s="6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  <c r="DC37" s="75"/>
      <c r="DD37" s="75"/>
      <c r="DE37" s="75"/>
      <c r="DF37" s="75"/>
      <c r="DG37" s="75"/>
      <c r="DH37" s="75"/>
      <c r="DI37" s="75"/>
      <c r="DJ37" s="75"/>
      <c r="DK37" s="75"/>
      <c r="DL37" s="75"/>
      <c r="DM37" s="75"/>
      <c r="DN37" s="75"/>
      <c r="DO37" s="75"/>
      <c r="DP37" s="75"/>
      <c r="DQ37" s="75"/>
      <c r="DR37" s="75"/>
      <c r="DS37" s="75"/>
      <c r="DT37" s="75"/>
      <c r="DU37" s="75"/>
      <c r="DV37" s="75"/>
      <c r="DW37" s="75"/>
      <c r="DX37" s="75"/>
      <c r="DY37" s="75"/>
      <c r="DZ37" s="75"/>
      <c r="EA37" s="75"/>
      <c r="EB37" s="75"/>
      <c r="EC37" s="75"/>
      <c r="ED37" s="75"/>
      <c r="EE37" s="75"/>
      <c r="EF37" s="75"/>
      <c r="EG37" s="75"/>
      <c r="EH37" s="75"/>
      <c r="EI37" s="75"/>
      <c r="EJ37" s="75"/>
      <c r="EK37" s="75"/>
      <c r="EL37" s="75"/>
      <c r="EM37" s="75"/>
      <c r="EN37" s="75"/>
      <c r="EO37" s="75"/>
      <c r="EP37" s="75"/>
      <c r="EQ37" s="75"/>
      <c r="ER37" s="75"/>
      <c r="ES37" s="75"/>
      <c r="ET37" s="75"/>
      <c r="EU37" s="75"/>
      <c r="EV37" s="75"/>
      <c r="EW37" s="75"/>
      <c r="EX37" s="75"/>
      <c r="EY37" s="75"/>
      <c r="EZ37" s="75"/>
      <c r="FA37" s="75"/>
      <c r="FB37" s="75"/>
      <c r="FC37" s="75"/>
      <c r="FD37" s="75"/>
      <c r="FE37" s="75"/>
      <c r="FF37" s="75"/>
      <c r="FG37" s="75"/>
      <c r="FH37" s="75"/>
      <c r="FI37" s="75"/>
      <c r="FJ37" s="75"/>
      <c r="FK37" s="75"/>
      <c r="FL37" s="75"/>
      <c r="FM37" s="75"/>
      <c r="FN37" s="75"/>
      <c r="FO37" s="75"/>
      <c r="FP37" s="75"/>
      <c r="FQ37" s="75"/>
      <c r="FR37" s="75"/>
      <c r="FS37" s="75"/>
      <c r="FT37" s="75"/>
      <c r="FU37" s="75"/>
      <c r="FV37" s="75"/>
      <c r="FW37" s="75"/>
      <c r="FX37" s="75"/>
      <c r="FY37" s="75"/>
      <c r="FZ37" s="75"/>
      <c r="GA37" s="75"/>
      <c r="GB37" s="75"/>
      <c r="GC37" s="75"/>
      <c r="GD37" s="75"/>
      <c r="GE37" s="75"/>
      <c r="GF37" s="75"/>
      <c r="GG37" s="75"/>
      <c r="GH37" s="75"/>
      <c r="GI37" s="75"/>
      <c r="GJ37" s="75"/>
      <c r="GK37" s="75"/>
      <c r="GL37" s="75"/>
      <c r="GM37" s="75"/>
      <c r="GN37" s="75"/>
      <c r="GO37" s="75"/>
      <c r="GP37" s="75"/>
      <c r="GQ37" s="75"/>
      <c r="GR37" s="75"/>
      <c r="GS37" s="75"/>
      <c r="GT37" s="75"/>
      <c r="GU37" s="75"/>
      <c r="GV37" s="75"/>
      <c r="GW37" s="75"/>
      <c r="GX37" s="75"/>
      <c r="GY37" s="75"/>
      <c r="GZ37" s="75"/>
      <c r="HA37" s="75"/>
      <c r="HB37" s="75"/>
      <c r="HC37" s="75"/>
      <c r="HD37" s="75"/>
      <c r="HE37" s="75"/>
      <c r="HF37" s="75"/>
      <c r="HG37" s="75"/>
      <c r="HH37" s="75"/>
      <c r="HI37" s="75"/>
      <c r="HJ37" s="75"/>
      <c r="HK37" s="75"/>
      <c r="HL37" s="75"/>
      <c r="HM37" s="75"/>
      <c r="HN37" s="75"/>
      <c r="HO37" s="75"/>
      <c r="HP37" s="75"/>
      <c r="HQ37" s="75"/>
      <c r="HR37" s="75"/>
      <c r="HS37" s="75"/>
      <c r="HT37" s="75"/>
      <c r="HU37" s="75"/>
      <c r="HV37" s="75"/>
      <c r="HW37" s="75"/>
      <c r="HX37" s="75"/>
      <c r="HY37" s="75"/>
      <c r="HZ37" s="75"/>
    </row>
    <row r="38" spans="1:234" x14ac:dyDescent="0.25">
      <c r="A38" s="400" t="s">
        <v>250</v>
      </c>
      <c r="B38" s="400"/>
      <c r="C38" s="400"/>
      <c r="D38" s="400"/>
      <c r="E38" s="400"/>
      <c r="F38" s="182">
        <f>+F6+F14+F30</f>
        <v>174034.75916813678</v>
      </c>
      <c r="G38" s="175"/>
    </row>
    <row r="39" spans="1:234" x14ac:dyDescent="0.25">
      <c r="A39" s="400" t="s">
        <v>251</v>
      </c>
      <c r="B39" s="400"/>
      <c r="C39" s="400"/>
      <c r="D39" s="400"/>
      <c r="E39" s="400"/>
      <c r="F39" s="182">
        <f>+ROUND(F38,-3)</f>
        <v>174000</v>
      </c>
      <c r="G39" s="175"/>
    </row>
  </sheetData>
  <mergeCells count="6">
    <mergeCell ref="A1:C1"/>
    <mergeCell ref="A2:C2"/>
    <mergeCell ref="A3:G3"/>
    <mergeCell ref="A38:E38"/>
    <mergeCell ref="A39:E39"/>
    <mergeCell ref="G8:G9"/>
  </mergeCells>
  <pageMargins left="0.28999999999999998" right="0.17" top="0.17" bottom="0.18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F49"/>
  <sheetViews>
    <sheetView workbookViewId="0">
      <selection activeCell="C29" sqref="C29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117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237" t="s">
        <v>48</v>
      </c>
      <c r="B6" s="238" t="s">
        <v>49</v>
      </c>
      <c r="C6" s="300"/>
      <c r="D6" s="300"/>
      <c r="E6" s="301"/>
      <c r="F6" s="302">
        <f>+F7+F10+F11+F12+F13</f>
        <v>118148.601085178</v>
      </c>
      <c r="G6" s="238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87211.781379412292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60" x14ac:dyDescent="0.25">
      <c r="A8" s="20"/>
      <c r="B8" s="383" t="s">
        <v>51</v>
      </c>
      <c r="C8" s="20" t="s">
        <v>52</v>
      </c>
      <c r="D8" s="138">
        <v>20</v>
      </c>
      <c r="E8" s="138">
        <f>Luong!D20</f>
        <v>3488.4712551764919</v>
      </c>
      <c r="F8" s="139">
        <f>D8*E8</f>
        <v>69769.425103529837</v>
      </c>
      <c r="G8" s="21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17442.356275882459</v>
      </c>
      <c r="G9" s="2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6802.5189475941588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5612.6537295222852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7780.8651118148946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10740.781916834363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+F15+F30+F31</f>
        <v>27515.460108888888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+F18</f>
        <v>15524.545555555556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20">
        <v>1.1000000000000001</v>
      </c>
      <c r="B17" s="61" t="s">
        <v>118</v>
      </c>
      <c r="C17" s="53" t="s">
        <v>114</v>
      </c>
      <c r="D17" s="53">
        <v>1</v>
      </c>
      <c r="E17" s="55">
        <v>387555</v>
      </c>
      <c r="F17" s="56">
        <f>D17*E17</f>
        <v>387555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s="19" customFormat="1" x14ac:dyDescent="0.25">
      <c r="A18" s="14">
        <v>2</v>
      </c>
      <c r="B18" s="17" t="s">
        <v>66</v>
      </c>
      <c r="C18" s="30"/>
      <c r="D18" s="14"/>
      <c r="E18" s="27"/>
      <c r="F18" s="141">
        <f>SUM(F19:F29)</f>
        <v>15524.545555555556</v>
      </c>
      <c r="G18" s="17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</row>
    <row r="19" spans="1:240" x14ac:dyDescent="0.25">
      <c r="A19" s="53">
        <v>2.1</v>
      </c>
      <c r="B19" s="61" t="s">
        <v>38</v>
      </c>
      <c r="C19" s="53" t="s">
        <v>67</v>
      </c>
      <c r="D19" s="53">
        <v>1</v>
      </c>
      <c r="E19" s="138">
        <v>725</v>
      </c>
      <c r="F19" s="139">
        <f>+E19*D19</f>
        <v>725</v>
      </c>
      <c r="G19" s="2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</row>
    <row r="20" spans="1:240" ht="38.25" x14ac:dyDescent="0.25">
      <c r="A20" s="53">
        <v>2.2000000000000002</v>
      </c>
      <c r="B20" s="28" t="s">
        <v>248</v>
      </c>
      <c r="C20" s="53" t="s">
        <v>68</v>
      </c>
      <c r="D20" s="53">
        <f>1/9</f>
        <v>0.1111111111111111</v>
      </c>
      <c r="E20" s="39">
        <v>2000</v>
      </c>
      <c r="F20" s="139">
        <f>+E20*D20</f>
        <v>222.2222222222222</v>
      </c>
      <c r="G20" s="200" t="s">
        <v>249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</row>
    <row r="21" spans="1:240" ht="16.149999999999999" customHeight="1" x14ac:dyDescent="0.25">
      <c r="A21" s="53">
        <v>2.2999999999999998</v>
      </c>
      <c r="B21" s="61" t="s">
        <v>69</v>
      </c>
      <c r="C21" s="53" t="s">
        <v>70</v>
      </c>
      <c r="D21" s="53">
        <v>5</v>
      </c>
      <c r="E21" s="138">
        <v>666.66666666666663</v>
      </c>
      <c r="F21" s="139">
        <f t="shared" ref="F21:F29" si="1">+E21*D21</f>
        <v>3333.333333333333</v>
      </c>
      <c r="G21" s="28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</row>
    <row r="22" spans="1:240" x14ac:dyDescent="0.25">
      <c r="A22" s="53">
        <v>2.4</v>
      </c>
      <c r="B22" s="61" t="s">
        <v>107</v>
      </c>
      <c r="C22" s="53" t="s">
        <v>70</v>
      </c>
      <c r="D22" s="53">
        <v>2</v>
      </c>
      <c r="E22" s="138">
        <v>253</v>
      </c>
      <c r="F22" s="139">
        <f t="shared" si="1"/>
        <v>506</v>
      </c>
      <c r="G22" s="2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</row>
    <row r="23" spans="1:240" x14ac:dyDescent="0.25">
      <c r="A23" s="53">
        <v>2.5</v>
      </c>
      <c r="B23" s="61" t="s">
        <v>106</v>
      </c>
      <c r="C23" s="53" t="s">
        <v>70</v>
      </c>
      <c r="D23" s="53">
        <v>2</v>
      </c>
      <c r="E23" s="138">
        <v>583</v>
      </c>
      <c r="F23" s="139">
        <f t="shared" si="1"/>
        <v>1166</v>
      </c>
      <c r="G23" s="2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</row>
    <row r="24" spans="1:240" x14ac:dyDescent="0.25">
      <c r="A24" s="53">
        <v>2.6</v>
      </c>
      <c r="B24" s="61" t="s">
        <v>119</v>
      </c>
      <c r="C24" s="53" t="s">
        <v>120</v>
      </c>
      <c r="D24" s="53">
        <v>2</v>
      </c>
      <c r="E24" s="138">
        <v>338</v>
      </c>
      <c r="F24" s="139">
        <f t="shared" si="1"/>
        <v>676</v>
      </c>
      <c r="G24" s="2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</row>
    <row r="25" spans="1:240" x14ac:dyDescent="0.25">
      <c r="A25" s="53">
        <v>2.7</v>
      </c>
      <c r="B25" s="61" t="s">
        <v>162</v>
      </c>
      <c r="C25" s="53" t="s">
        <v>163</v>
      </c>
      <c r="D25" s="53">
        <v>1</v>
      </c>
      <c r="E25" s="138">
        <v>2900</v>
      </c>
      <c r="F25" s="139">
        <f t="shared" si="1"/>
        <v>2900</v>
      </c>
      <c r="G25" s="2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</row>
    <row r="26" spans="1:240" ht="20.25" customHeight="1" x14ac:dyDescent="0.25">
      <c r="A26" s="53">
        <v>2.8</v>
      </c>
      <c r="B26" s="61" t="s">
        <v>164</v>
      </c>
      <c r="C26" s="53" t="s">
        <v>165</v>
      </c>
      <c r="D26" s="53">
        <v>2</v>
      </c>
      <c r="E26" s="138">
        <v>2500</v>
      </c>
      <c r="F26" s="139">
        <f t="shared" si="1"/>
        <v>5000</v>
      </c>
      <c r="G26" s="2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</row>
    <row r="27" spans="1:240" x14ac:dyDescent="0.25">
      <c r="A27" s="53">
        <v>2.9</v>
      </c>
      <c r="B27" s="61" t="s">
        <v>71</v>
      </c>
      <c r="C27" s="53" t="s">
        <v>72</v>
      </c>
      <c r="D27" s="53">
        <v>1</v>
      </c>
      <c r="E27" s="138">
        <v>140.54</v>
      </c>
      <c r="F27" s="139">
        <f t="shared" si="1"/>
        <v>140.54</v>
      </c>
      <c r="G27" s="28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</row>
    <row r="28" spans="1:240" x14ac:dyDescent="0.25">
      <c r="A28" s="62">
        <v>2.1</v>
      </c>
      <c r="B28" s="61" t="s">
        <v>74</v>
      </c>
      <c r="C28" s="53" t="s">
        <v>75</v>
      </c>
      <c r="D28" s="53">
        <v>3</v>
      </c>
      <c r="E28" s="138">
        <v>22.65</v>
      </c>
      <c r="F28" s="139">
        <f t="shared" si="1"/>
        <v>67.949999999999989</v>
      </c>
      <c r="G28" s="28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</row>
    <row r="29" spans="1:240" x14ac:dyDescent="0.25">
      <c r="A29" s="62">
        <v>2.11</v>
      </c>
      <c r="B29" s="61" t="s">
        <v>39</v>
      </c>
      <c r="C29" s="53" t="s">
        <v>75</v>
      </c>
      <c r="D29" s="53">
        <v>10</v>
      </c>
      <c r="E29" s="138">
        <v>78.75</v>
      </c>
      <c r="F29" s="139">
        <f t="shared" si="1"/>
        <v>787.5</v>
      </c>
      <c r="G29" s="28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</row>
    <row r="30" spans="1:240" s="13" customFormat="1" ht="29.45" customHeight="1" x14ac:dyDescent="0.25">
      <c r="A30" s="24" t="s">
        <v>78</v>
      </c>
      <c r="B30" s="35" t="s">
        <v>79</v>
      </c>
      <c r="C30" s="24"/>
      <c r="D30" s="24"/>
      <c r="E30" s="140"/>
      <c r="F30" s="152">
        <v>10000</v>
      </c>
      <c r="G30" s="35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</row>
    <row r="31" spans="1:240" s="13" customFormat="1" x14ac:dyDescent="0.25">
      <c r="A31" s="24" t="s">
        <v>81</v>
      </c>
      <c r="B31" s="25" t="s">
        <v>82</v>
      </c>
      <c r="C31" s="24"/>
      <c r="D31" s="24"/>
      <c r="E31" s="140"/>
      <c r="F31" s="152">
        <f>+(F15+F30)*7.8%</f>
        <v>1990.9145533333333</v>
      </c>
      <c r="G31" s="25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</row>
    <row r="32" spans="1:240" s="13" customFormat="1" x14ac:dyDescent="0.25">
      <c r="A32" s="24" t="s">
        <v>83</v>
      </c>
      <c r="B32" s="25" t="s">
        <v>84</v>
      </c>
      <c r="C32" s="24"/>
      <c r="D32" s="24"/>
      <c r="E32" s="140"/>
      <c r="F32" s="147">
        <f>F33+F37+F36+F38+F39</f>
        <v>71829.858912031064</v>
      </c>
      <c r="G32" s="25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</row>
    <row r="33" spans="1:240" s="19" customFormat="1" ht="16.149999999999999" customHeight="1" x14ac:dyDescent="0.25">
      <c r="A33" s="14">
        <v>1</v>
      </c>
      <c r="B33" s="15" t="s">
        <v>50</v>
      </c>
      <c r="C33" s="16"/>
      <c r="D33" s="16"/>
      <c r="E33" s="157"/>
      <c r="F33" s="148">
        <f t="shared" ref="F33" si="2">F34+F35</f>
        <v>53021.44836597619</v>
      </c>
      <c r="G33" s="15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</row>
    <row r="34" spans="1:240" ht="55.5" customHeight="1" x14ac:dyDescent="0.25">
      <c r="A34" s="20"/>
      <c r="B34" s="384" t="s">
        <v>230</v>
      </c>
      <c r="C34" s="20" t="s">
        <v>52</v>
      </c>
      <c r="D34" s="20">
        <v>30</v>
      </c>
      <c r="E34" s="138">
        <f>Luong!E20/2</f>
        <v>1413.9052897593651</v>
      </c>
      <c r="F34" s="151">
        <f>D34*E34</f>
        <v>42417.158692780955</v>
      </c>
      <c r="G34" s="21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</row>
    <row r="35" spans="1:240" x14ac:dyDescent="0.25">
      <c r="A35" s="20"/>
      <c r="B35" s="21" t="s">
        <v>53</v>
      </c>
      <c r="C35" s="20"/>
      <c r="D35" s="20"/>
      <c r="E35" s="144">
        <v>0.2</v>
      </c>
      <c r="F35" s="146">
        <f>F34*20/80</f>
        <v>10604.289673195239</v>
      </c>
      <c r="G35" s="21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</row>
    <row r="36" spans="1:240" s="19" customFormat="1" x14ac:dyDescent="0.25">
      <c r="A36" s="14">
        <v>2</v>
      </c>
      <c r="B36" s="15" t="s">
        <v>245</v>
      </c>
      <c r="C36" s="14"/>
      <c r="D36" s="14"/>
      <c r="E36" s="158">
        <v>7.8E-2</v>
      </c>
      <c r="F36" s="149">
        <f>E36*$F$33</f>
        <v>4135.6729725461428</v>
      </c>
      <c r="G36" s="1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s="19" customFormat="1" x14ac:dyDescent="0.25">
      <c r="A37" s="14">
        <v>3</v>
      </c>
      <c r="B37" s="15" t="s">
        <v>246</v>
      </c>
      <c r="C37" s="14"/>
      <c r="D37" s="14"/>
      <c r="E37" s="158">
        <v>5.9700000000000003E-2</v>
      </c>
      <c r="F37" s="149">
        <f>E37*(F33+F36)</f>
        <v>3412.2801439097834</v>
      </c>
      <c r="G37" s="1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</row>
    <row r="38" spans="1:240" s="19" customFormat="1" x14ac:dyDescent="0.25">
      <c r="A38" s="14">
        <v>4</v>
      </c>
      <c r="B38" s="25" t="s">
        <v>247</v>
      </c>
      <c r="C38" s="14"/>
      <c r="D38" s="14"/>
      <c r="E38" s="158">
        <v>7.8100000000000003E-2</v>
      </c>
      <c r="F38" s="146">
        <f>(F33+F37+F36)*E38</f>
        <v>4730.4702557779483</v>
      </c>
      <c r="G38" s="25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</row>
    <row r="39" spans="1:240" s="19" customFormat="1" x14ac:dyDescent="0.25">
      <c r="A39" s="36">
        <v>5</v>
      </c>
      <c r="B39" s="37" t="s">
        <v>57</v>
      </c>
      <c r="C39" s="36"/>
      <c r="D39" s="36"/>
      <c r="E39" s="239">
        <v>0.1</v>
      </c>
      <c r="F39" s="240">
        <f>(F33+F37+F36+F38)*E39</f>
        <v>6529.9871738210059</v>
      </c>
      <c r="G39" s="37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</row>
    <row r="40" spans="1:240" x14ac:dyDescent="0.25">
      <c r="A40" s="400" t="s">
        <v>250</v>
      </c>
      <c r="B40" s="400"/>
      <c r="C40" s="400"/>
      <c r="D40" s="400"/>
      <c r="E40" s="400"/>
      <c r="F40" s="153">
        <f>+F6+F14+F32</f>
        <v>217493.92010609794</v>
      </c>
      <c r="G40" s="80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</row>
    <row r="41" spans="1:240" x14ac:dyDescent="0.25">
      <c r="A41" s="400" t="s">
        <v>251</v>
      </c>
      <c r="B41" s="400"/>
      <c r="C41" s="400"/>
      <c r="D41" s="400"/>
      <c r="E41" s="400"/>
      <c r="F41" s="153">
        <f>ROUND(F40,-3)</f>
        <v>217000</v>
      </c>
      <c r="G41" s="154"/>
    </row>
    <row r="42" spans="1:240" x14ac:dyDescent="0.25">
      <c r="F42" s="142"/>
    </row>
    <row r="43" spans="1:240" x14ac:dyDescent="0.25">
      <c r="F43" s="142"/>
    </row>
    <row r="44" spans="1:240" x14ac:dyDescent="0.25">
      <c r="C44" s="3"/>
      <c r="D44" s="3"/>
      <c r="E44" s="143"/>
      <c r="F44" s="143"/>
    </row>
    <row r="49" spans="6:6" x14ac:dyDescent="0.25">
      <c r="F49" s="143"/>
    </row>
  </sheetData>
  <mergeCells count="7">
    <mergeCell ref="A41:E41"/>
    <mergeCell ref="A1:C1"/>
    <mergeCell ref="E1:F1"/>
    <mergeCell ref="A2:C2"/>
    <mergeCell ref="A3:G3"/>
    <mergeCell ref="E4:F4"/>
    <mergeCell ref="A40:E40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F47"/>
  <sheetViews>
    <sheetView workbookViewId="0">
      <selection activeCell="G8" sqref="G8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124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44" t="s">
        <v>48</v>
      </c>
      <c r="B6" s="46" t="s">
        <v>49</v>
      </c>
      <c r="C6" s="163"/>
      <c r="D6" s="163"/>
      <c r="E6" s="303"/>
      <c r="F6" s="304">
        <f>+F7+F10+F11+F12+F13</f>
        <v>88611.450813883494</v>
      </c>
      <c r="G6" s="46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64">
        <v>1</v>
      </c>
      <c r="B7" s="165" t="s">
        <v>50</v>
      </c>
      <c r="C7" s="166"/>
      <c r="D7" s="166"/>
      <c r="E7" s="303"/>
      <c r="F7" s="304">
        <f t="shared" ref="F7" si="0">F8+F9</f>
        <v>65408.836034559223</v>
      </c>
      <c r="G7" s="16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169"/>
      <c r="B8" s="160" t="s">
        <v>51</v>
      </c>
      <c r="C8" s="169" t="s">
        <v>52</v>
      </c>
      <c r="D8" s="172">
        <v>15</v>
      </c>
      <c r="E8" s="172">
        <f>Luong!D20</f>
        <v>3488.4712551764919</v>
      </c>
      <c r="F8" s="173">
        <f>D8*E8</f>
        <v>52327.068827647381</v>
      </c>
      <c r="G8" s="160" t="s">
        <v>287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169"/>
      <c r="B9" s="160" t="s">
        <v>53</v>
      </c>
      <c r="C9" s="169"/>
      <c r="D9" s="169"/>
      <c r="E9" s="172"/>
      <c r="F9" s="191">
        <f>F8*20/80</f>
        <v>13081.767206911845</v>
      </c>
      <c r="G9" s="160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44">
        <v>2</v>
      </c>
      <c r="B10" s="165" t="s">
        <v>245</v>
      </c>
      <c r="C10" s="44"/>
      <c r="D10" s="44"/>
      <c r="E10" s="305">
        <v>7.8E-2</v>
      </c>
      <c r="F10" s="191">
        <f>E10*$F$7</f>
        <v>5101.8892106956191</v>
      </c>
      <c r="G10" s="16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44">
        <v>3</v>
      </c>
      <c r="B11" s="165" t="s">
        <v>246</v>
      </c>
      <c r="C11" s="44"/>
      <c r="D11" s="44"/>
      <c r="E11" s="305">
        <v>5.9700000000000003E-2</v>
      </c>
      <c r="F11" s="306">
        <f>E11*(F7+F10)</f>
        <v>4209.4902971417141</v>
      </c>
      <c r="G11" s="16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44">
        <v>4</v>
      </c>
      <c r="B12" s="46" t="s">
        <v>247</v>
      </c>
      <c r="C12" s="44"/>
      <c r="D12" s="44"/>
      <c r="E12" s="305">
        <v>7.8100000000000003E-2</v>
      </c>
      <c r="F12" s="191">
        <f>(F7+F11+F10)*E12</f>
        <v>5835.6488338611716</v>
      </c>
      <c r="G12" s="46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44">
        <v>5</v>
      </c>
      <c r="B13" s="165" t="s">
        <v>57</v>
      </c>
      <c r="C13" s="44"/>
      <c r="D13" s="44"/>
      <c r="E13" s="307">
        <v>0.1</v>
      </c>
      <c r="F13" s="191">
        <f>(F7+F11+F10+F12)*E13</f>
        <v>8055.5864376257732</v>
      </c>
      <c r="G13" s="16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44" t="s">
        <v>58</v>
      </c>
      <c r="B14" s="46" t="s">
        <v>59</v>
      </c>
      <c r="C14" s="44"/>
      <c r="D14" s="44"/>
      <c r="E14" s="174"/>
      <c r="F14" s="308">
        <f>+F15+F28+F29</f>
        <v>14494.657442222222</v>
      </c>
      <c r="G14" s="46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44" t="s">
        <v>60</v>
      </c>
      <c r="B15" s="46" t="s">
        <v>61</v>
      </c>
      <c r="C15" s="44"/>
      <c r="D15" s="44"/>
      <c r="E15" s="174"/>
      <c r="F15" s="308">
        <f>+F19</f>
        <v>3445.8788888888885</v>
      </c>
      <c r="G15" s="46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64">
        <v>1</v>
      </c>
      <c r="B16" s="165" t="s">
        <v>62</v>
      </c>
      <c r="C16" s="164"/>
      <c r="D16" s="164"/>
      <c r="E16" s="167"/>
      <c r="F16" s="183"/>
      <c r="G16" s="16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169">
        <v>1.1000000000000001</v>
      </c>
      <c r="B17" s="175" t="s">
        <v>121</v>
      </c>
      <c r="C17" s="170" t="s">
        <v>64</v>
      </c>
      <c r="D17" s="169">
        <v>1</v>
      </c>
      <c r="E17" s="172">
        <v>270000</v>
      </c>
      <c r="F17" s="173">
        <f>+E17*D17</f>
        <v>270000</v>
      </c>
      <c r="G17" s="17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x14ac:dyDescent="0.25">
      <c r="A18" s="169">
        <v>1.2</v>
      </c>
      <c r="B18" s="175" t="s">
        <v>129</v>
      </c>
      <c r="C18" s="170" t="s">
        <v>64</v>
      </c>
      <c r="D18" s="169">
        <v>1</v>
      </c>
      <c r="E18" s="172">
        <v>264000</v>
      </c>
      <c r="F18" s="173">
        <f t="shared" ref="F18" si="1">+E18*D18</f>
        <v>264000</v>
      </c>
      <c r="G18" s="17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</row>
    <row r="19" spans="1:240" s="19" customFormat="1" x14ac:dyDescent="0.25">
      <c r="A19" s="164">
        <v>2</v>
      </c>
      <c r="B19" s="176" t="s">
        <v>66</v>
      </c>
      <c r="C19" s="168"/>
      <c r="D19" s="164"/>
      <c r="E19" s="167"/>
      <c r="F19" s="183">
        <f>SUM(F20:F27)</f>
        <v>3445.8788888888885</v>
      </c>
      <c r="G19" s="176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</row>
    <row r="20" spans="1:240" x14ac:dyDescent="0.25">
      <c r="A20" s="169">
        <v>2.1</v>
      </c>
      <c r="B20" s="175" t="s">
        <v>38</v>
      </c>
      <c r="C20" s="170" t="s">
        <v>67</v>
      </c>
      <c r="D20" s="169">
        <v>1</v>
      </c>
      <c r="E20" s="309">
        <v>725</v>
      </c>
      <c r="F20" s="173">
        <f>+E20*D20</f>
        <v>725</v>
      </c>
      <c r="G20" s="17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</row>
    <row r="21" spans="1:240" ht="47.25" x14ac:dyDescent="0.25">
      <c r="A21" s="169">
        <v>2.2000000000000002</v>
      </c>
      <c r="B21" s="175" t="s">
        <v>248</v>
      </c>
      <c r="C21" s="169" t="s">
        <v>68</v>
      </c>
      <c r="D21" s="169">
        <f>1/9</f>
        <v>0.1111111111111111</v>
      </c>
      <c r="E21" s="310">
        <v>2000</v>
      </c>
      <c r="F21" s="173">
        <f>+E21*D21</f>
        <v>222.2222222222222</v>
      </c>
      <c r="G21" s="175" t="s">
        <v>249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</row>
    <row r="22" spans="1:240" ht="16.149999999999999" customHeight="1" x14ac:dyDescent="0.25">
      <c r="A22" s="169">
        <v>2.2999999999999998</v>
      </c>
      <c r="B22" s="175" t="s">
        <v>69</v>
      </c>
      <c r="C22" s="170" t="s">
        <v>70</v>
      </c>
      <c r="D22" s="169">
        <v>1</v>
      </c>
      <c r="E22" s="309">
        <v>666.66666666666663</v>
      </c>
      <c r="F22" s="173">
        <f t="shared" ref="F22:F27" si="2">+E22*D22</f>
        <v>666.66666666666663</v>
      </c>
      <c r="G22" s="17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</row>
    <row r="23" spans="1:240" x14ac:dyDescent="0.25">
      <c r="A23" s="169">
        <v>2.4</v>
      </c>
      <c r="B23" s="175" t="s">
        <v>122</v>
      </c>
      <c r="C23" s="170" t="s">
        <v>123</v>
      </c>
      <c r="D23" s="169">
        <v>1</v>
      </c>
      <c r="E23" s="309">
        <v>583</v>
      </c>
      <c r="F23" s="173">
        <f t="shared" si="2"/>
        <v>583</v>
      </c>
      <c r="G23" s="17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</row>
    <row r="24" spans="1:240" x14ac:dyDescent="0.25">
      <c r="A24" s="169">
        <v>2.5</v>
      </c>
      <c r="B24" s="175" t="s">
        <v>107</v>
      </c>
      <c r="C24" s="170" t="s">
        <v>70</v>
      </c>
      <c r="D24" s="169">
        <v>1</v>
      </c>
      <c r="E24" s="309">
        <v>253</v>
      </c>
      <c r="F24" s="173">
        <f t="shared" si="2"/>
        <v>253</v>
      </c>
      <c r="G24" s="17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</row>
    <row r="25" spans="1:240" x14ac:dyDescent="0.25">
      <c r="A25" s="169">
        <v>2.6</v>
      </c>
      <c r="B25" s="175" t="s">
        <v>71</v>
      </c>
      <c r="C25" s="170" t="s">
        <v>72</v>
      </c>
      <c r="D25" s="169">
        <v>1</v>
      </c>
      <c r="E25" s="309">
        <v>140.54</v>
      </c>
      <c r="F25" s="173">
        <f t="shared" si="2"/>
        <v>140.54</v>
      </c>
      <c r="G25" s="17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</row>
    <row r="26" spans="1:240" x14ac:dyDescent="0.25">
      <c r="A26" s="169">
        <v>2.7</v>
      </c>
      <c r="B26" s="175" t="s">
        <v>74</v>
      </c>
      <c r="C26" s="170" t="s">
        <v>75</v>
      </c>
      <c r="D26" s="169">
        <v>3</v>
      </c>
      <c r="E26" s="309">
        <v>22.65</v>
      </c>
      <c r="F26" s="173">
        <f t="shared" si="2"/>
        <v>67.949999999999989</v>
      </c>
      <c r="G26" s="17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</row>
    <row r="27" spans="1:240" x14ac:dyDescent="0.25">
      <c r="A27" s="169">
        <v>2.8</v>
      </c>
      <c r="B27" s="175" t="s">
        <v>39</v>
      </c>
      <c r="C27" s="170" t="s">
        <v>75</v>
      </c>
      <c r="D27" s="169">
        <v>10</v>
      </c>
      <c r="E27" s="309">
        <v>78.75</v>
      </c>
      <c r="F27" s="173">
        <f t="shared" si="2"/>
        <v>787.5</v>
      </c>
      <c r="G27" s="17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</row>
    <row r="28" spans="1:240" s="13" customFormat="1" ht="29.45" customHeight="1" x14ac:dyDescent="0.25">
      <c r="A28" s="44" t="s">
        <v>78</v>
      </c>
      <c r="B28" s="311" t="s">
        <v>79</v>
      </c>
      <c r="C28" s="44"/>
      <c r="D28" s="44"/>
      <c r="E28" s="174"/>
      <c r="F28" s="312">
        <v>10000</v>
      </c>
      <c r="G28" s="311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</row>
    <row r="29" spans="1:240" s="13" customFormat="1" x14ac:dyDescent="0.25">
      <c r="A29" s="44" t="s">
        <v>81</v>
      </c>
      <c r="B29" s="46" t="s">
        <v>82</v>
      </c>
      <c r="C29" s="44"/>
      <c r="D29" s="44"/>
      <c r="E29" s="174"/>
      <c r="F29" s="312">
        <f>+(F15+F28)*7.8%</f>
        <v>1048.7785533333333</v>
      </c>
      <c r="G29" s="46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</row>
    <row r="30" spans="1:240" s="13" customFormat="1" x14ac:dyDescent="0.25">
      <c r="A30" s="44" t="s">
        <v>83</v>
      </c>
      <c r="B30" s="46" t="s">
        <v>84</v>
      </c>
      <c r="C30" s="44"/>
      <c r="D30" s="44"/>
      <c r="E30" s="174"/>
      <c r="F30" s="308">
        <f>F31+F35+F34+F36+F37</f>
        <v>71829.858912031064</v>
      </c>
      <c r="G30" s="46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</row>
    <row r="31" spans="1:240" s="19" customFormat="1" ht="16.149999999999999" customHeight="1" x14ac:dyDescent="0.25">
      <c r="A31" s="164">
        <v>1</v>
      </c>
      <c r="B31" s="165" t="s">
        <v>50</v>
      </c>
      <c r="C31" s="166"/>
      <c r="D31" s="166"/>
      <c r="E31" s="179"/>
      <c r="F31" s="313">
        <f t="shared" ref="F31" si="3">F32+F33</f>
        <v>53021.44836597619</v>
      </c>
      <c r="G31" s="165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</row>
    <row r="32" spans="1:240" ht="63" customHeight="1" x14ac:dyDescent="0.25">
      <c r="A32" s="169"/>
      <c r="B32" s="198" t="s">
        <v>230</v>
      </c>
      <c r="C32" s="169" t="s">
        <v>52</v>
      </c>
      <c r="D32" s="169">
        <v>30</v>
      </c>
      <c r="E32" s="172">
        <f>Luong!E20/2</f>
        <v>1413.9052897593651</v>
      </c>
      <c r="F32" s="306">
        <f>D32*E32</f>
        <v>42417.158692780955</v>
      </c>
      <c r="G32" s="160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</row>
    <row r="33" spans="1:240" x14ac:dyDescent="0.25">
      <c r="A33" s="169"/>
      <c r="B33" s="160" t="s">
        <v>53</v>
      </c>
      <c r="C33" s="169"/>
      <c r="D33" s="169"/>
      <c r="E33" s="314">
        <v>0.2</v>
      </c>
      <c r="F33" s="191">
        <f>F32*20/80</f>
        <v>10604.289673195239</v>
      </c>
      <c r="G33" s="160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</row>
    <row r="34" spans="1:240" s="19" customFormat="1" x14ac:dyDescent="0.25">
      <c r="A34" s="164">
        <v>2</v>
      </c>
      <c r="B34" s="165" t="s">
        <v>245</v>
      </c>
      <c r="C34" s="164"/>
      <c r="D34" s="164"/>
      <c r="E34" s="305">
        <v>7.8E-2</v>
      </c>
      <c r="F34" s="315">
        <f>E34*$F$31</f>
        <v>4135.6729725461428</v>
      </c>
      <c r="G34" s="16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s="19" customFormat="1" x14ac:dyDescent="0.25">
      <c r="A35" s="164">
        <v>3</v>
      </c>
      <c r="B35" s="165" t="s">
        <v>246</v>
      </c>
      <c r="C35" s="164"/>
      <c r="D35" s="164"/>
      <c r="E35" s="305">
        <v>5.9700000000000003E-2</v>
      </c>
      <c r="F35" s="315">
        <f>E35*(F31+F34)</f>
        <v>3412.2801439097834</v>
      </c>
      <c r="G35" s="16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64">
        <v>4</v>
      </c>
      <c r="B36" s="46" t="s">
        <v>247</v>
      </c>
      <c r="C36" s="164"/>
      <c r="D36" s="164"/>
      <c r="E36" s="305">
        <v>7.8100000000000003E-2</v>
      </c>
      <c r="F36" s="191">
        <f>(F31+F35+F34)*E36</f>
        <v>4730.4702557779483</v>
      </c>
      <c r="G36" s="46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s="19" customFormat="1" x14ac:dyDescent="0.25">
      <c r="A37" s="164">
        <v>5</v>
      </c>
      <c r="B37" s="165" t="s">
        <v>57</v>
      </c>
      <c r="C37" s="164"/>
      <c r="D37" s="164"/>
      <c r="E37" s="307">
        <v>0.1</v>
      </c>
      <c r="F37" s="315">
        <f>(F31+F35+F34+F36)*E37</f>
        <v>6529.9871738210059</v>
      </c>
      <c r="G37" s="16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</row>
    <row r="38" spans="1:240" x14ac:dyDescent="0.25">
      <c r="A38" s="400" t="s">
        <v>250</v>
      </c>
      <c r="B38" s="400"/>
      <c r="C38" s="400"/>
      <c r="D38" s="400"/>
      <c r="E38" s="400"/>
      <c r="F38" s="153">
        <f>+F6+F14+F30</f>
        <v>174935.96716813679</v>
      </c>
      <c r="G38" s="80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</row>
    <row r="39" spans="1:240" x14ac:dyDescent="0.25">
      <c r="A39" s="400" t="s">
        <v>251</v>
      </c>
      <c r="B39" s="400"/>
      <c r="C39" s="400"/>
      <c r="D39" s="400"/>
      <c r="E39" s="400"/>
      <c r="F39" s="153">
        <f>ROUND(F38,-3)</f>
        <v>175000</v>
      </c>
      <c r="G39" s="154"/>
    </row>
    <row r="40" spans="1:240" x14ac:dyDescent="0.25">
      <c r="F40" s="142"/>
    </row>
    <row r="41" spans="1:240" x14ac:dyDescent="0.25">
      <c r="F41" s="142"/>
    </row>
    <row r="42" spans="1:240" x14ac:dyDescent="0.25">
      <c r="C42" s="3"/>
      <c r="D42" s="3"/>
      <c r="E42" s="143"/>
      <c r="F42" s="143"/>
    </row>
    <row r="47" spans="1:240" x14ac:dyDescent="0.25">
      <c r="F47" s="143"/>
    </row>
  </sheetData>
  <mergeCells count="7">
    <mergeCell ref="A39:E39"/>
    <mergeCell ref="A1:C1"/>
    <mergeCell ref="E1:F1"/>
    <mergeCell ref="A2:C2"/>
    <mergeCell ref="A3:G3"/>
    <mergeCell ref="E4:F4"/>
    <mergeCell ref="A38:E38"/>
  </mergeCells>
  <pageMargins left="0.23" right="0.19" top="0.17" bottom="0.56000000000000005" header="0.31496062992126" footer="0.31496062992126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F46"/>
  <sheetViews>
    <sheetView workbookViewId="0">
      <selection activeCell="G11" sqref="G11"/>
    </sheetView>
  </sheetViews>
  <sheetFormatPr defaultColWidth="9.140625" defaultRowHeight="15.75" x14ac:dyDescent="0.25"/>
  <cols>
    <col min="1" max="1" width="4.85546875" style="6" customWidth="1"/>
    <col min="2" max="2" width="34.5703125" style="7" customWidth="1"/>
    <col min="3" max="3" width="8.42578125" style="6" customWidth="1"/>
    <col min="4" max="4" width="6.7109375" style="6" customWidth="1"/>
    <col min="5" max="5" width="11.5703125" style="6" customWidth="1"/>
    <col min="6" max="6" width="13.140625" style="38" customWidth="1"/>
    <col min="7" max="7" width="24.5703125" style="3" customWidth="1"/>
    <col min="8" max="241" width="9.140625" style="3"/>
    <col min="242" max="242" width="5.28515625" style="3" customWidth="1"/>
    <col min="243" max="243" width="34.7109375" style="3" customWidth="1"/>
    <col min="244" max="244" width="8.42578125" style="3" customWidth="1"/>
    <col min="245" max="245" width="8.5703125" style="3" customWidth="1"/>
    <col min="246" max="246" width="11.7109375" style="3" customWidth="1"/>
    <col min="247" max="247" width="14.140625" style="3" customWidth="1"/>
    <col min="248" max="248" width="12.7109375" style="3" customWidth="1"/>
    <col min="249" max="249" width="12.28515625" style="3" bestFit="1" customWidth="1"/>
    <col min="250" max="250" width="22.7109375" style="3" customWidth="1"/>
    <col min="251" max="497" width="9.140625" style="3"/>
    <col min="498" max="498" width="5.28515625" style="3" customWidth="1"/>
    <col min="499" max="499" width="34.7109375" style="3" customWidth="1"/>
    <col min="500" max="500" width="8.42578125" style="3" customWidth="1"/>
    <col min="501" max="501" width="8.5703125" style="3" customWidth="1"/>
    <col min="502" max="502" width="11.7109375" style="3" customWidth="1"/>
    <col min="503" max="503" width="14.140625" style="3" customWidth="1"/>
    <col min="504" max="504" width="12.7109375" style="3" customWidth="1"/>
    <col min="505" max="505" width="12.28515625" style="3" bestFit="1" customWidth="1"/>
    <col min="506" max="506" width="22.7109375" style="3" customWidth="1"/>
    <col min="507" max="753" width="9.140625" style="3"/>
    <col min="754" max="754" width="5.28515625" style="3" customWidth="1"/>
    <col min="755" max="755" width="34.7109375" style="3" customWidth="1"/>
    <col min="756" max="756" width="8.42578125" style="3" customWidth="1"/>
    <col min="757" max="757" width="8.5703125" style="3" customWidth="1"/>
    <col min="758" max="758" width="11.7109375" style="3" customWidth="1"/>
    <col min="759" max="759" width="14.140625" style="3" customWidth="1"/>
    <col min="760" max="760" width="12.7109375" style="3" customWidth="1"/>
    <col min="761" max="761" width="12.28515625" style="3" bestFit="1" customWidth="1"/>
    <col min="762" max="762" width="22.7109375" style="3" customWidth="1"/>
    <col min="763" max="1009" width="9.140625" style="3"/>
    <col min="1010" max="1010" width="5.28515625" style="3" customWidth="1"/>
    <col min="1011" max="1011" width="34.7109375" style="3" customWidth="1"/>
    <col min="1012" max="1012" width="8.42578125" style="3" customWidth="1"/>
    <col min="1013" max="1013" width="8.5703125" style="3" customWidth="1"/>
    <col min="1014" max="1014" width="11.7109375" style="3" customWidth="1"/>
    <col min="1015" max="1015" width="14.140625" style="3" customWidth="1"/>
    <col min="1016" max="1016" width="12.7109375" style="3" customWidth="1"/>
    <col min="1017" max="1017" width="12.28515625" style="3" bestFit="1" customWidth="1"/>
    <col min="1018" max="1018" width="22.7109375" style="3" customWidth="1"/>
    <col min="1019" max="1265" width="9.140625" style="3"/>
    <col min="1266" max="1266" width="5.28515625" style="3" customWidth="1"/>
    <col min="1267" max="1267" width="34.7109375" style="3" customWidth="1"/>
    <col min="1268" max="1268" width="8.42578125" style="3" customWidth="1"/>
    <col min="1269" max="1269" width="8.5703125" style="3" customWidth="1"/>
    <col min="1270" max="1270" width="11.7109375" style="3" customWidth="1"/>
    <col min="1271" max="1271" width="14.140625" style="3" customWidth="1"/>
    <col min="1272" max="1272" width="12.7109375" style="3" customWidth="1"/>
    <col min="1273" max="1273" width="12.28515625" style="3" bestFit="1" customWidth="1"/>
    <col min="1274" max="1274" width="22.7109375" style="3" customWidth="1"/>
    <col min="1275" max="1521" width="9.140625" style="3"/>
    <col min="1522" max="1522" width="5.28515625" style="3" customWidth="1"/>
    <col min="1523" max="1523" width="34.7109375" style="3" customWidth="1"/>
    <col min="1524" max="1524" width="8.42578125" style="3" customWidth="1"/>
    <col min="1525" max="1525" width="8.5703125" style="3" customWidth="1"/>
    <col min="1526" max="1526" width="11.7109375" style="3" customWidth="1"/>
    <col min="1527" max="1527" width="14.140625" style="3" customWidth="1"/>
    <col min="1528" max="1528" width="12.7109375" style="3" customWidth="1"/>
    <col min="1529" max="1529" width="12.28515625" style="3" bestFit="1" customWidth="1"/>
    <col min="1530" max="1530" width="22.7109375" style="3" customWidth="1"/>
    <col min="1531" max="1777" width="9.140625" style="3"/>
    <col min="1778" max="1778" width="5.28515625" style="3" customWidth="1"/>
    <col min="1779" max="1779" width="34.7109375" style="3" customWidth="1"/>
    <col min="1780" max="1780" width="8.42578125" style="3" customWidth="1"/>
    <col min="1781" max="1781" width="8.5703125" style="3" customWidth="1"/>
    <col min="1782" max="1782" width="11.7109375" style="3" customWidth="1"/>
    <col min="1783" max="1783" width="14.140625" style="3" customWidth="1"/>
    <col min="1784" max="1784" width="12.7109375" style="3" customWidth="1"/>
    <col min="1785" max="1785" width="12.28515625" style="3" bestFit="1" customWidth="1"/>
    <col min="1786" max="1786" width="22.7109375" style="3" customWidth="1"/>
    <col min="1787" max="2033" width="9.140625" style="3"/>
    <col min="2034" max="2034" width="5.28515625" style="3" customWidth="1"/>
    <col min="2035" max="2035" width="34.7109375" style="3" customWidth="1"/>
    <col min="2036" max="2036" width="8.42578125" style="3" customWidth="1"/>
    <col min="2037" max="2037" width="8.5703125" style="3" customWidth="1"/>
    <col min="2038" max="2038" width="11.7109375" style="3" customWidth="1"/>
    <col min="2039" max="2039" width="14.140625" style="3" customWidth="1"/>
    <col min="2040" max="2040" width="12.7109375" style="3" customWidth="1"/>
    <col min="2041" max="2041" width="12.28515625" style="3" bestFit="1" customWidth="1"/>
    <col min="2042" max="2042" width="22.7109375" style="3" customWidth="1"/>
    <col min="2043" max="2289" width="9.140625" style="3"/>
    <col min="2290" max="2290" width="5.28515625" style="3" customWidth="1"/>
    <col min="2291" max="2291" width="34.7109375" style="3" customWidth="1"/>
    <col min="2292" max="2292" width="8.42578125" style="3" customWidth="1"/>
    <col min="2293" max="2293" width="8.5703125" style="3" customWidth="1"/>
    <col min="2294" max="2294" width="11.7109375" style="3" customWidth="1"/>
    <col min="2295" max="2295" width="14.140625" style="3" customWidth="1"/>
    <col min="2296" max="2296" width="12.7109375" style="3" customWidth="1"/>
    <col min="2297" max="2297" width="12.28515625" style="3" bestFit="1" customWidth="1"/>
    <col min="2298" max="2298" width="22.7109375" style="3" customWidth="1"/>
    <col min="2299" max="2545" width="9.140625" style="3"/>
    <col min="2546" max="2546" width="5.28515625" style="3" customWidth="1"/>
    <col min="2547" max="2547" width="34.7109375" style="3" customWidth="1"/>
    <col min="2548" max="2548" width="8.42578125" style="3" customWidth="1"/>
    <col min="2549" max="2549" width="8.5703125" style="3" customWidth="1"/>
    <col min="2550" max="2550" width="11.7109375" style="3" customWidth="1"/>
    <col min="2551" max="2551" width="14.140625" style="3" customWidth="1"/>
    <col min="2552" max="2552" width="12.7109375" style="3" customWidth="1"/>
    <col min="2553" max="2553" width="12.28515625" style="3" bestFit="1" customWidth="1"/>
    <col min="2554" max="2554" width="22.7109375" style="3" customWidth="1"/>
    <col min="2555" max="2801" width="9.140625" style="3"/>
    <col min="2802" max="2802" width="5.28515625" style="3" customWidth="1"/>
    <col min="2803" max="2803" width="34.7109375" style="3" customWidth="1"/>
    <col min="2804" max="2804" width="8.42578125" style="3" customWidth="1"/>
    <col min="2805" max="2805" width="8.5703125" style="3" customWidth="1"/>
    <col min="2806" max="2806" width="11.7109375" style="3" customWidth="1"/>
    <col min="2807" max="2807" width="14.140625" style="3" customWidth="1"/>
    <col min="2808" max="2808" width="12.7109375" style="3" customWidth="1"/>
    <col min="2809" max="2809" width="12.28515625" style="3" bestFit="1" customWidth="1"/>
    <col min="2810" max="2810" width="22.7109375" style="3" customWidth="1"/>
    <col min="2811" max="3057" width="9.140625" style="3"/>
    <col min="3058" max="3058" width="5.28515625" style="3" customWidth="1"/>
    <col min="3059" max="3059" width="34.7109375" style="3" customWidth="1"/>
    <col min="3060" max="3060" width="8.42578125" style="3" customWidth="1"/>
    <col min="3061" max="3061" width="8.5703125" style="3" customWidth="1"/>
    <col min="3062" max="3062" width="11.7109375" style="3" customWidth="1"/>
    <col min="3063" max="3063" width="14.140625" style="3" customWidth="1"/>
    <col min="3064" max="3064" width="12.7109375" style="3" customWidth="1"/>
    <col min="3065" max="3065" width="12.28515625" style="3" bestFit="1" customWidth="1"/>
    <col min="3066" max="3066" width="22.7109375" style="3" customWidth="1"/>
    <col min="3067" max="3313" width="9.140625" style="3"/>
    <col min="3314" max="3314" width="5.28515625" style="3" customWidth="1"/>
    <col min="3315" max="3315" width="34.7109375" style="3" customWidth="1"/>
    <col min="3316" max="3316" width="8.42578125" style="3" customWidth="1"/>
    <col min="3317" max="3317" width="8.5703125" style="3" customWidth="1"/>
    <col min="3318" max="3318" width="11.7109375" style="3" customWidth="1"/>
    <col min="3319" max="3319" width="14.140625" style="3" customWidth="1"/>
    <col min="3320" max="3320" width="12.7109375" style="3" customWidth="1"/>
    <col min="3321" max="3321" width="12.28515625" style="3" bestFit="1" customWidth="1"/>
    <col min="3322" max="3322" width="22.7109375" style="3" customWidth="1"/>
    <col min="3323" max="3569" width="9.140625" style="3"/>
    <col min="3570" max="3570" width="5.28515625" style="3" customWidth="1"/>
    <col min="3571" max="3571" width="34.7109375" style="3" customWidth="1"/>
    <col min="3572" max="3572" width="8.42578125" style="3" customWidth="1"/>
    <col min="3573" max="3573" width="8.5703125" style="3" customWidth="1"/>
    <col min="3574" max="3574" width="11.7109375" style="3" customWidth="1"/>
    <col min="3575" max="3575" width="14.140625" style="3" customWidth="1"/>
    <col min="3576" max="3576" width="12.7109375" style="3" customWidth="1"/>
    <col min="3577" max="3577" width="12.28515625" style="3" bestFit="1" customWidth="1"/>
    <col min="3578" max="3578" width="22.7109375" style="3" customWidth="1"/>
    <col min="3579" max="3825" width="9.140625" style="3"/>
    <col min="3826" max="3826" width="5.28515625" style="3" customWidth="1"/>
    <col min="3827" max="3827" width="34.7109375" style="3" customWidth="1"/>
    <col min="3828" max="3828" width="8.42578125" style="3" customWidth="1"/>
    <col min="3829" max="3829" width="8.5703125" style="3" customWidth="1"/>
    <col min="3830" max="3830" width="11.7109375" style="3" customWidth="1"/>
    <col min="3831" max="3831" width="14.140625" style="3" customWidth="1"/>
    <col min="3832" max="3832" width="12.7109375" style="3" customWidth="1"/>
    <col min="3833" max="3833" width="12.28515625" style="3" bestFit="1" customWidth="1"/>
    <col min="3834" max="3834" width="22.7109375" style="3" customWidth="1"/>
    <col min="3835" max="4081" width="9.140625" style="3"/>
    <col min="4082" max="4082" width="5.28515625" style="3" customWidth="1"/>
    <col min="4083" max="4083" width="34.7109375" style="3" customWidth="1"/>
    <col min="4084" max="4084" width="8.42578125" style="3" customWidth="1"/>
    <col min="4085" max="4085" width="8.5703125" style="3" customWidth="1"/>
    <col min="4086" max="4086" width="11.7109375" style="3" customWidth="1"/>
    <col min="4087" max="4087" width="14.140625" style="3" customWidth="1"/>
    <col min="4088" max="4088" width="12.7109375" style="3" customWidth="1"/>
    <col min="4089" max="4089" width="12.28515625" style="3" bestFit="1" customWidth="1"/>
    <col min="4090" max="4090" width="22.7109375" style="3" customWidth="1"/>
    <col min="4091" max="4337" width="9.140625" style="3"/>
    <col min="4338" max="4338" width="5.28515625" style="3" customWidth="1"/>
    <col min="4339" max="4339" width="34.7109375" style="3" customWidth="1"/>
    <col min="4340" max="4340" width="8.42578125" style="3" customWidth="1"/>
    <col min="4341" max="4341" width="8.5703125" style="3" customWidth="1"/>
    <col min="4342" max="4342" width="11.7109375" style="3" customWidth="1"/>
    <col min="4343" max="4343" width="14.140625" style="3" customWidth="1"/>
    <col min="4344" max="4344" width="12.7109375" style="3" customWidth="1"/>
    <col min="4345" max="4345" width="12.28515625" style="3" bestFit="1" customWidth="1"/>
    <col min="4346" max="4346" width="22.7109375" style="3" customWidth="1"/>
    <col min="4347" max="4593" width="9.140625" style="3"/>
    <col min="4594" max="4594" width="5.28515625" style="3" customWidth="1"/>
    <col min="4595" max="4595" width="34.7109375" style="3" customWidth="1"/>
    <col min="4596" max="4596" width="8.42578125" style="3" customWidth="1"/>
    <col min="4597" max="4597" width="8.5703125" style="3" customWidth="1"/>
    <col min="4598" max="4598" width="11.7109375" style="3" customWidth="1"/>
    <col min="4599" max="4599" width="14.140625" style="3" customWidth="1"/>
    <col min="4600" max="4600" width="12.7109375" style="3" customWidth="1"/>
    <col min="4601" max="4601" width="12.28515625" style="3" bestFit="1" customWidth="1"/>
    <col min="4602" max="4602" width="22.7109375" style="3" customWidth="1"/>
    <col min="4603" max="4849" width="9.140625" style="3"/>
    <col min="4850" max="4850" width="5.28515625" style="3" customWidth="1"/>
    <col min="4851" max="4851" width="34.7109375" style="3" customWidth="1"/>
    <col min="4852" max="4852" width="8.42578125" style="3" customWidth="1"/>
    <col min="4853" max="4853" width="8.5703125" style="3" customWidth="1"/>
    <col min="4854" max="4854" width="11.7109375" style="3" customWidth="1"/>
    <col min="4855" max="4855" width="14.140625" style="3" customWidth="1"/>
    <col min="4856" max="4856" width="12.7109375" style="3" customWidth="1"/>
    <col min="4857" max="4857" width="12.28515625" style="3" bestFit="1" customWidth="1"/>
    <col min="4858" max="4858" width="22.7109375" style="3" customWidth="1"/>
    <col min="4859" max="5105" width="9.140625" style="3"/>
    <col min="5106" max="5106" width="5.28515625" style="3" customWidth="1"/>
    <col min="5107" max="5107" width="34.7109375" style="3" customWidth="1"/>
    <col min="5108" max="5108" width="8.42578125" style="3" customWidth="1"/>
    <col min="5109" max="5109" width="8.5703125" style="3" customWidth="1"/>
    <col min="5110" max="5110" width="11.7109375" style="3" customWidth="1"/>
    <col min="5111" max="5111" width="14.140625" style="3" customWidth="1"/>
    <col min="5112" max="5112" width="12.7109375" style="3" customWidth="1"/>
    <col min="5113" max="5113" width="12.28515625" style="3" bestFit="1" customWidth="1"/>
    <col min="5114" max="5114" width="22.7109375" style="3" customWidth="1"/>
    <col min="5115" max="5361" width="9.140625" style="3"/>
    <col min="5362" max="5362" width="5.28515625" style="3" customWidth="1"/>
    <col min="5363" max="5363" width="34.7109375" style="3" customWidth="1"/>
    <col min="5364" max="5364" width="8.42578125" style="3" customWidth="1"/>
    <col min="5365" max="5365" width="8.5703125" style="3" customWidth="1"/>
    <col min="5366" max="5366" width="11.7109375" style="3" customWidth="1"/>
    <col min="5367" max="5367" width="14.140625" style="3" customWidth="1"/>
    <col min="5368" max="5368" width="12.7109375" style="3" customWidth="1"/>
    <col min="5369" max="5369" width="12.28515625" style="3" bestFit="1" customWidth="1"/>
    <col min="5370" max="5370" width="22.7109375" style="3" customWidth="1"/>
    <col min="5371" max="5617" width="9.140625" style="3"/>
    <col min="5618" max="5618" width="5.28515625" style="3" customWidth="1"/>
    <col min="5619" max="5619" width="34.7109375" style="3" customWidth="1"/>
    <col min="5620" max="5620" width="8.42578125" style="3" customWidth="1"/>
    <col min="5621" max="5621" width="8.5703125" style="3" customWidth="1"/>
    <col min="5622" max="5622" width="11.7109375" style="3" customWidth="1"/>
    <col min="5623" max="5623" width="14.140625" style="3" customWidth="1"/>
    <col min="5624" max="5624" width="12.7109375" style="3" customWidth="1"/>
    <col min="5625" max="5625" width="12.28515625" style="3" bestFit="1" customWidth="1"/>
    <col min="5626" max="5626" width="22.7109375" style="3" customWidth="1"/>
    <col min="5627" max="5873" width="9.140625" style="3"/>
    <col min="5874" max="5874" width="5.28515625" style="3" customWidth="1"/>
    <col min="5875" max="5875" width="34.7109375" style="3" customWidth="1"/>
    <col min="5876" max="5876" width="8.42578125" style="3" customWidth="1"/>
    <col min="5877" max="5877" width="8.5703125" style="3" customWidth="1"/>
    <col min="5878" max="5878" width="11.7109375" style="3" customWidth="1"/>
    <col min="5879" max="5879" width="14.140625" style="3" customWidth="1"/>
    <col min="5880" max="5880" width="12.7109375" style="3" customWidth="1"/>
    <col min="5881" max="5881" width="12.28515625" style="3" bestFit="1" customWidth="1"/>
    <col min="5882" max="5882" width="22.7109375" style="3" customWidth="1"/>
    <col min="5883" max="6129" width="9.140625" style="3"/>
    <col min="6130" max="6130" width="5.28515625" style="3" customWidth="1"/>
    <col min="6131" max="6131" width="34.7109375" style="3" customWidth="1"/>
    <col min="6132" max="6132" width="8.42578125" style="3" customWidth="1"/>
    <col min="6133" max="6133" width="8.5703125" style="3" customWidth="1"/>
    <col min="6134" max="6134" width="11.7109375" style="3" customWidth="1"/>
    <col min="6135" max="6135" width="14.140625" style="3" customWidth="1"/>
    <col min="6136" max="6136" width="12.7109375" style="3" customWidth="1"/>
    <col min="6137" max="6137" width="12.28515625" style="3" bestFit="1" customWidth="1"/>
    <col min="6138" max="6138" width="22.7109375" style="3" customWidth="1"/>
    <col min="6139" max="6385" width="9.140625" style="3"/>
    <col min="6386" max="6386" width="5.28515625" style="3" customWidth="1"/>
    <col min="6387" max="6387" width="34.7109375" style="3" customWidth="1"/>
    <col min="6388" max="6388" width="8.42578125" style="3" customWidth="1"/>
    <col min="6389" max="6389" width="8.5703125" style="3" customWidth="1"/>
    <col min="6390" max="6390" width="11.7109375" style="3" customWidth="1"/>
    <col min="6391" max="6391" width="14.140625" style="3" customWidth="1"/>
    <col min="6392" max="6392" width="12.7109375" style="3" customWidth="1"/>
    <col min="6393" max="6393" width="12.28515625" style="3" bestFit="1" customWidth="1"/>
    <col min="6394" max="6394" width="22.7109375" style="3" customWidth="1"/>
    <col min="6395" max="6641" width="9.140625" style="3"/>
    <col min="6642" max="6642" width="5.28515625" style="3" customWidth="1"/>
    <col min="6643" max="6643" width="34.7109375" style="3" customWidth="1"/>
    <col min="6644" max="6644" width="8.42578125" style="3" customWidth="1"/>
    <col min="6645" max="6645" width="8.5703125" style="3" customWidth="1"/>
    <col min="6646" max="6646" width="11.7109375" style="3" customWidth="1"/>
    <col min="6647" max="6647" width="14.140625" style="3" customWidth="1"/>
    <col min="6648" max="6648" width="12.7109375" style="3" customWidth="1"/>
    <col min="6649" max="6649" width="12.28515625" style="3" bestFit="1" customWidth="1"/>
    <col min="6650" max="6650" width="22.7109375" style="3" customWidth="1"/>
    <col min="6651" max="6897" width="9.140625" style="3"/>
    <col min="6898" max="6898" width="5.28515625" style="3" customWidth="1"/>
    <col min="6899" max="6899" width="34.7109375" style="3" customWidth="1"/>
    <col min="6900" max="6900" width="8.42578125" style="3" customWidth="1"/>
    <col min="6901" max="6901" width="8.5703125" style="3" customWidth="1"/>
    <col min="6902" max="6902" width="11.7109375" style="3" customWidth="1"/>
    <col min="6903" max="6903" width="14.140625" style="3" customWidth="1"/>
    <col min="6904" max="6904" width="12.7109375" style="3" customWidth="1"/>
    <col min="6905" max="6905" width="12.28515625" style="3" bestFit="1" customWidth="1"/>
    <col min="6906" max="6906" width="22.7109375" style="3" customWidth="1"/>
    <col min="6907" max="7153" width="9.140625" style="3"/>
    <col min="7154" max="7154" width="5.28515625" style="3" customWidth="1"/>
    <col min="7155" max="7155" width="34.7109375" style="3" customWidth="1"/>
    <col min="7156" max="7156" width="8.42578125" style="3" customWidth="1"/>
    <col min="7157" max="7157" width="8.5703125" style="3" customWidth="1"/>
    <col min="7158" max="7158" width="11.7109375" style="3" customWidth="1"/>
    <col min="7159" max="7159" width="14.140625" style="3" customWidth="1"/>
    <col min="7160" max="7160" width="12.7109375" style="3" customWidth="1"/>
    <col min="7161" max="7161" width="12.28515625" style="3" bestFit="1" customWidth="1"/>
    <col min="7162" max="7162" width="22.7109375" style="3" customWidth="1"/>
    <col min="7163" max="7409" width="9.140625" style="3"/>
    <col min="7410" max="7410" width="5.28515625" style="3" customWidth="1"/>
    <col min="7411" max="7411" width="34.7109375" style="3" customWidth="1"/>
    <col min="7412" max="7412" width="8.42578125" style="3" customWidth="1"/>
    <col min="7413" max="7413" width="8.5703125" style="3" customWidth="1"/>
    <col min="7414" max="7414" width="11.7109375" style="3" customWidth="1"/>
    <col min="7415" max="7415" width="14.140625" style="3" customWidth="1"/>
    <col min="7416" max="7416" width="12.7109375" style="3" customWidth="1"/>
    <col min="7417" max="7417" width="12.28515625" style="3" bestFit="1" customWidth="1"/>
    <col min="7418" max="7418" width="22.7109375" style="3" customWidth="1"/>
    <col min="7419" max="7665" width="9.140625" style="3"/>
    <col min="7666" max="7666" width="5.28515625" style="3" customWidth="1"/>
    <col min="7667" max="7667" width="34.7109375" style="3" customWidth="1"/>
    <col min="7668" max="7668" width="8.42578125" style="3" customWidth="1"/>
    <col min="7669" max="7669" width="8.5703125" style="3" customWidth="1"/>
    <col min="7670" max="7670" width="11.7109375" style="3" customWidth="1"/>
    <col min="7671" max="7671" width="14.140625" style="3" customWidth="1"/>
    <col min="7672" max="7672" width="12.7109375" style="3" customWidth="1"/>
    <col min="7673" max="7673" width="12.28515625" style="3" bestFit="1" customWidth="1"/>
    <col min="7674" max="7674" width="22.7109375" style="3" customWidth="1"/>
    <col min="7675" max="7921" width="9.140625" style="3"/>
    <col min="7922" max="7922" width="5.28515625" style="3" customWidth="1"/>
    <col min="7923" max="7923" width="34.7109375" style="3" customWidth="1"/>
    <col min="7924" max="7924" width="8.42578125" style="3" customWidth="1"/>
    <col min="7925" max="7925" width="8.5703125" style="3" customWidth="1"/>
    <col min="7926" max="7926" width="11.7109375" style="3" customWidth="1"/>
    <col min="7927" max="7927" width="14.140625" style="3" customWidth="1"/>
    <col min="7928" max="7928" width="12.7109375" style="3" customWidth="1"/>
    <col min="7929" max="7929" width="12.28515625" style="3" bestFit="1" customWidth="1"/>
    <col min="7930" max="7930" width="22.7109375" style="3" customWidth="1"/>
    <col min="7931" max="8177" width="9.140625" style="3"/>
    <col min="8178" max="8178" width="5.28515625" style="3" customWidth="1"/>
    <col min="8179" max="8179" width="34.7109375" style="3" customWidth="1"/>
    <col min="8180" max="8180" width="8.42578125" style="3" customWidth="1"/>
    <col min="8181" max="8181" width="8.5703125" style="3" customWidth="1"/>
    <col min="8182" max="8182" width="11.7109375" style="3" customWidth="1"/>
    <col min="8183" max="8183" width="14.140625" style="3" customWidth="1"/>
    <col min="8184" max="8184" width="12.7109375" style="3" customWidth="1"/>
    <col min="8185" max="8185" width="12.28515625" style="3" bestFit="1" customWidth="1"/>
    <col min="8186" max="8186" width="22.7109375" style="3" customWidth="1"/>
    <col min="8187" max="8433" width="9.140625" style="3"/>
    <col min="8434" max="8434" width="5.28515625" style="3" customWidth="1"/>
    <col min="8435" max="8435" width="34.7109375" style="3" customWidth="1"/>
    <col min="8436" max="8436" width="8.42578125" style="3" customWidth="1"/>
    <col min="8437" max="8437" width="8.5703125" style="3" customWidth="1"/>
    <col min="8438" max="8438" width="11.7109375" style="3" customWidth="1"/>
    <col min="8439" max="8439" width="14.140625" style="3" customWidth="1"/>
    <col min="8440" max="8440" width="12.7109375" style="3" customWidth="1"/>
    <col min="8441" max="8441" width="12.28515625" style="3" bestFit="1" customWidth="1"/>
    <col min="8442" max="8442" width="22.7109375" style="3" customWidth="1"/>
    <col min="8443" max="8689" width="9.140625" style="3"/>
    <col min="8690" max="8690" width="5.28515625" style="3" customWidth="1"/>
    <col min="8691" max="8691" width="34.7109375" style="3" customWidth="1"/>
    <col min="8692" max="8692" width="8.42578125" style="3" customWidth="1"/>
    <col min="8693" max="8693" width="8.5703125" style="3" customWidth="1"/>
    <col min="8694" max="8694" width="11.7109375" style="3" customWidth="1"/>
    <col min="8695" max="8695" width="14.140625" style="3" customWidth="1"/>
    <col min="8696" max="8696" width="12.7109375" style="3" customWidth="1"/>
    <col min="8697" max="8697" width="12.28515625" style="3" bestFit="1" customWidth="1"/>
    <col min="8698" max="8698" width="22.7109375" style="3" customWidth="1"/>
    <col min="8699" max="8945" width="9.140625" style="3"/>
    <col min="8946" max="8946" width="5.28515625" style="3" customWidth="1"/>
    <col min="8947" max="8947" width="34.7109375" style="3" customWidth="1"/>
    <col min="8948" max="8948" width="8.42578125" style="3" customWidth="1"/>
    <col min="8949" max="8949" width="8.5703125" style="3" customWidth="1"/>
    <col min="8950" max="8950" width="11.7109375" style="3" customWidth="1"/>
    <col min="8951" max="8951" width="14.140625" style="3" customWidth="1"/>
    <col min="8952" max="8952" width="12.7109375" style="3" customWidth="1"/>
    <col min="8953" max="8953" width="12.28515625" style="3" bestFit="1" customWidth="1"/>
    <col min="8954" max="8954" width="22.7109375" style="3" customWidth="1"/>
    <col min="8955" max="9201" width="9.140625" style="3"/>
    <col min="9202" max="9202" width="5.28515625" style="3" customWidth="1"/>
    <col min="9203" max="9203" width="34.7109375" style="3" customWidth="1"/>
    <col min="9204" max="9204" width="8.42578125" style="3" customWidth="1"/>
    <col min="9205" max="9205" width="8.5703125" style="3" customWidth="1"/>
    <col min="9206" max="9206" width="11.7109375" style="3" customWidth="1"/>
    <col min="9207" max="9207" width="14.140625" style="3" customWidth="1"/>
    <col min="9208" max="9208" width="12.7109375" style="3" customWidth="1"/>
    <col min="9209" max="9209" width="12.28515625" style="3" bestFit="1" customWidth="1"/>
    <col min="9210" max="9210" width="22.7109375" style="3" customWidth="1"/>
    <col min="9211" max="9457" width="9.140625" style="3"/>
    <col min="9458" max="9458" width="5.28515625" style="3" customWidth="1"/>
    <col min="9459" max="9459" width="34.7109375" style="3" customWidth="1"/>
    <col min="9460" max="9460" width="8.42578125" style="3" customWidth="1"/>
    <col min="9461" max="9461" width="8.5703125" style="3" customWidth="1"/>
    <col min="9462" max="9462" width="11.7109375" style="3" customWidth="1"/>
    <col min="9463" max="9463" width="14.140625" style="3" customWidth="1"/>
    <col min="9464" max="9464" width="12.7109375" style="3" customWidth="1"/>
    <col min="9465" max="9465" width="12.28515625" style="3" bestFit="1" customWidth="1"/>
    <col min="9466" max="9466" width="22.7109375" style="3" customWidth="1"/>
    <col min="9467" max="9713" width="9.140625" style="3"/>
    <col min="9714" max="9714" width="5.28515625" style="3" customWidth="1"/>
    <col min="9715" max="9715" width="34.7109375" style="3" customWidth="1"/>
    <col min="9716" max="9716" width="8.42578125" style="3" customWidth="1"/>
    <col min="9717" max="9717" width="8.5703125" style="3" customWidth="1"/>
    <col min="9718" max="9718" width="11.7109375" style="3" customWidth="1"/>
    <col min="9719" max="9719" width="14.140625" style="3" customWidth="1"/>
    <col min="9720" max="9720" width="12.7109375" style="3" customWidth="1"/>
    <col min="9721" max="9721" width="12.28515625" style="3" bestFit="1" customWidth="1"/>
    <col min="9722" max="9722" width="22.7109375" style="3" customWidth="1"/>
    <col min="9723" max="9969" width="9.140625" style="3"/>
    <col min="9970" max="9970" width="5.28515625" style="3" customWidth="1"/>
    <col min="9971" max="9971" width="34.7109375" style="3" customWidth="1"/>
    <col min="9972" max="9972" width="8.42578125" style="3" customWidth="1"/>
    <col min="9973" max="9973" width="8.5703125" style="3" customWidth="1"/>
    <col min="9974" max="9974" width="11.7109375" style="3" customWidth="1"/>
    <col min="9975" max="9975" width="14.140625" style="3" customWidth="1"/>
    <col min="9976" max="9976" width="12.7109375" style="3" customWidth="1"/>
    <col min="9977" max="9977" width="12.28515625" style="3" bestFit="1" customWidth="1"/>
    <col min="9978" max="9978" width="22.7109375" style="3" customWidth="1"/>
    <col min="9979" max="10225" width="9.140625" style="3"/>
    <col min="10226" max="10226" width="5.28515625" style="3" customWidth="1"/>
    <col min="10227" max="10227" width="34.7109375" style="3" customWidth="1"/>
    <col min="10228" max="10228" width="8.42578125" style="3" customWidth="1"/>
    <col min="10229" max="10229" width="8.5703125" style="3" customWidth="1"/>
    <col min="10230" max="10230" width="11.7109375" style="3" customWidth="1"/>
    <col min="10231" max="10231" width="14.140625" style="3" customWidth="1"/>
    <col min="10232" max="10232" width="12.7109375" style="3" customWidth="1"/>
    <col min="10233" max="10233" width="12.28515625" style="3" bestFit="1" customWidth="1"/>
    <col min="10234" max="10234" width="22.7109375" style="3" customWidth="1"/>
    <col min="10235" max="10481" width="9.140625" style="3"/>
    <col min="10482" max="10482" width="5.28515625" style="3" customWidth="1"/>
    <col min="10483" max="10483" width="34.7109375" style="3" customWidth="1"/>
    <col min="10484" max="10484" width="8.42578125" style="3" customWidth="1"/>
    <col min="10485" max="10485" width="8.5703125" style="3" customWidth="1"/>
    <col min="10486" max="10486" width="11.7109375" style="3" customWidth="1"/>
    <col min="10487" max="10487" width="14.140625" style="3" customWidth="1"/>
    <col min="10488" max="10488" width="12.7109375" style="3" customWidth="1"/>
    <col min="10489" max="10489" width="12.28515625" style="3" bestFit="1" customWidth="1"/>
    <col min="10490" max="10490" width="22.7109375" style="3" customWidth="1"/>
    <col min="10491" max="10737" width="9.140625" style="3"/>
    <col min="10738" max="10738" width="5.28515625" style="3" customWidth="1"/>
    <col min="10739" max="10739" width="34.7109375" style="3" customWidth="1"/>
    <col min="10740" max="10740" width="8.42578125" style="3" customWidth="1"/>
    <col min="10741" max="10741" width="8.5703125" style="3" customWidth="1"/>
    <col min="10742" max="10742" width="11.7109375" style="3" customWidth="1"/>
    <col min="10743" max="10743" width="14.140625" style="3" customWidth="1"/>
    <col min="10744" max="10744" width="12.7109375" style="3" customWidth="1"/>
    <col min="10745" max="10745" width="12.28515625" style="3" bestFit="1" customWidth="1"/>
    <col min="10746" max="10746" width="22.7109375" style="3" customWidth="1"/>
    <col min="10747" max="10993" width="9.140625" style="3"/>
    <col min="10994" max="10994" width="5.28515625" style="3" customWidth="1"/>
    <col min="10995" max="10995" width="34.7109375" style="3" customWidth="1"/>
    <col min="10996" max="10996" width="8.42578125" style="3" customWidth="1"/>
    <col min="10997" max="10997" width="8.5703125" style="3" customWidth="1"/>
    <col min="10998" max="10998" width="11.7109375" style="3" customWidth="1"/>
    <col min="10999" max="10999" width="14.140625" style="3" customWidth="1"/>
    <col min="11000" max="11000" width="12.7109375" style="3" customWidth="1"/>
    <col min="11001" max="11001" width="12.28515625" style="3" bestFit="1" customWidth="1"/>
    <col min="11002" max="11002" width="22.7109375" style="3" customWidth="1"/>
    <col min="11003" max="11249" width="9.140625" style="3"/>
    <col min="11250" max="11250" width="5.28515625" style="3" customWidth="1"/>
    <col min="11251" max="11251" width="34.7109375" style="3" customWidth="1"/>
    <col min="11252" max="11252" width="8.42578125" style="3" customWidth="1"/>
    <col min="11253" max="11253" width="8.5703125" style="3" customWidth="1"/>
    <col min="11254" max="11254" width="11.7109375" style="3" customWidth="1"/>
    <col min="11255" max="11255" width="14.140625" style="3" customWidth="1"/>
    <col min="11256" max="11256" width="12.7109375" style="3" customWidth="1"/>
    <col min="11257" max="11257" width="12.28515625" style="3" bestFit="1" customWidth="1"/>
    <col min="11258" max="11258" width="22.7109375" style="3" customWidth="1"/>
    <col min="11259" max="11505" width="9.140625" style="3"/>
    <col min="11506" max="11506" width="5.28515625" style="3" customWidth="1"/>
    <col min="11507" max="11507" width="34.7109375" style="3" customWidth="1"/>
    <col min="11508" max="11508" width="8.42578125" style="3" customWidth="1"/>
    <col min="11509" max="11509" width="8.5703125" style="3" customWidth="1"/>
    <col min="11510" max="11510" width="11.7109375" style="3" customWidth="1"/>
    <col min="11511" max="11511" width="14.140625" style="3" customWidth="1"/>
    <col min="11512" max="11512" width="12.7109375" style="3" customWidth="1"/>
    <col min="11513" max="11513" width="12.28515625" style="3" bestFit="1" customWidth="1"/>
    <col min="11514" max="11514" width="22.7109375" style="3" customWidth="1"/>
    <col min="11515" max="11761" width="9.140625" style="3"/>
    <col min="11762" max="11762" width="5.28515625" style="3" customWidth="1"/>
    <col min="11763" max="11763" width="34.7109375" style="3" customWidth="1"/>
    <col min="11764" max="11764" width="8.42578125" style="3" customWidth="1"/>
    <col min="11765" max="11765" width="8.5703125" style="3" customWidth="1"/>
    <col min="11766" max="11766" width="11.7109375" style="3" customWidth="1"/>
    <col min="11767" max="11767" width="14.140625" style="3" customWidth="1"/>
    <col min="11768" max="11768" width="12.7109375" style="3" customWidth="1"/>
    <col min="11769" max="11769" width="12.28515625" style="3" bestFit="1" customWidth="1"/>
    <col min="11770" max="11770" width="22.7109375" style="3" customWidth="1"/>
    <col min="11771" max="12017" width="9.140625" style="3"/>
    <col min="12018" max="12018" width="5.28515625" style="3" customWidth="1"/>
    <col min="12019" max="12019" width="34.7109375" style="3" customWidth="1"/>
    <col min="12020" max="12020" width="8.42578125" style="3" customWidth="1"/>
    <col min="12021" max="12021" width="8.5703125" style="3" customWidth="1"/>
    <col min="12022" max="12022" width="11.7109375" style="3" customWidth="1"/>
    <col min="12023" max="12023" width="14.140625" style="3" customWidth="1"/>
    <col min="12024" max="12024" width="12.7109375" style="3" customWidth="1"/>
    <col min="12025" max="12025" width="12.28515625" style="3" bestFit="1" customWidth="1"/>
    <col min="12026" max="12026" width="22.7109375" style="3" customWidth="1"/>
    <col min="12027" max="12273" width="9.140625" style="3"/>
    <col min="12274" max="12274" width="5.28515625" style="3" customWidth="1"/>
    <col min="12275" max="12275" width="34.7109375" style="3" customWidth="1"/>
    <col min="12276" max="12276" width="8.42578125" style="3" customWidth="1"/>
    <col min="12277" max="12277" width="8.5703125" style="3" customWidth="1"/>
    <col min="12278" max="12278" width="11.7109375" style="3" customWidth="1"/>
    <col min="12279" max="12279" width="14.140625" style="3" customWidth="1"/>
    <col min="12280" max="12280" width="12.7109375" style="3" customWidth="1"/>
    <col min="12281" max="12281" width="12.28515625" style="3" bestFit="1" customWidth="1"/>
    <col min="12282" max="12282" width="22.7109375" style="3" customWidth="1"/>
    <col min="12283" max="12529" width="9.140625" style="3"/>
    <col min="12530" max="12530" width="5.28515625" style="3" customWidth="1"/>
    <col min="12531" max="12531" width="34.7109375" style="3" customWidth="1"/>
    <col min="12532" max="12532" width="8.42578125" style="3" customWidth="1"/>
    <col min="12533" max="12533" width="8.5703125" style="3" customWidth="1"/>
    <col min="12534" max="12534" width="11.7109375" style="3" customWidth="1"/>
    <col min="12535" max="12535" width="14.140625" style="3" customWidth="1"/>
    <col min="12536" max="12536" width="12.7109375" style="3" customWidth="1"/>
    <col min="12537" max="12537" width="12.28515625" style="3" bestFit="1" customWidth="1"/>
    <col min="12538" max="12538" width="22.7109375" style="3" customWidth="1"/>
    <col min="12539" max="12785" width="9.140625" style="3"/>
    <col min="12786" max="12786" width="5.28515625" style="3" customWidth="1"/>
    <col min="12787" max="12787" width="34.7109375" style="3" customWidth="1"/>
    <col min="12788" max="12788" width="8.42578125" style="3" customWidth="1"/>
    <col min="12789" max="12789" width="8.5703125" style="3" customWidth="1"/>
    <col min="12790" max="12790" width="11.7109375" style="3" customWidth="1"/>
    <col min="12791" max="12791" width="14.140625" style="3" customWidth="1"/>
    <col min="12792" max="12792" width="12.7109375" style="3" customWidth="1"/>
    <col min="12793" max="12793" width="12.28515625" style="3" bestFit="1" customWidth="1"/>
    <col min="12794" max="12794" width="22.7109375" style="3" customWidth="1"/>
    <col min="12795" max="13041" width="9.140625" style="3"/>
    <col min="13042" max="13042" width="5.28515625" style="3" customWidth="1"/>
    <col min="13043" max="13043" width="34.7109375" style="3" customWidth="1"/>
    <col min="13044" max="13044" width="8.42578125" style="3" customWidth="1"/>
    <col min="13045" max="13045" width="8.5703125" style="3" customWidth="1"/>
    <col min="13046" max="13046" width="11.7109375" style="3" customWidth="1"/>
    <col min="13047" max="13047" width="14.140625" style="3" customWidth="1"/>
    <col min="13048" max="13048" width="12.7109375" style="3" customWidth="1"/>
    <col min="13049" max="13049" width="12.28515625" style="3" bestFit="1" customWidth="1"/>
    <col min="13050" max="13050" width="22.7109375" style="3" customWidth="1"/>
    <col min="13051" max="13297" width="9.140625" style="3"/>
    <col min="13298" max="13298" width="5.28515625" style="3" customWidth="1"/>
    <col min="13299" max="13299" width="34.7109375" style="3" customWidth="1"/>
    <col min="13300" max="13300" width="8.42578125" style="3" customWidth="1"/>
    <col min="13301" max="13301" width="8.5703125" style="3" customWidth="1"/>
    <col min="13302" max="13302" width="11.7109375" style="3" customWidth="1"/>
    <col min="13303" max="13303" width="14.140625" style="3" customWidth="1"/>
    <col min="13304" max="13304" width="12.7109375" style="3" customWidth="1"/>
    <col min="13305" max="13305" width="12.28515625" style="3" bestFit="1" customWidth="1"/>
    <col min="13306" max="13306" width="22.7109375" style="3" customWidth="1"/>
    <col min="13307" max="13553" width="9.140625" style="3"/>
    <col min="13554" max="13554" width="5.28515625" style="3" customWidth="1"/>
    <col min="13555" max="13555" width="34.7109375" style="3" customWidth="1"/>
    <col min="13556" max="13556" width="8.42578125" style="3" customWidth="1"/>
    <col min="13557" max="13557" width="8.5703125" style="3" customWidth="1"/>
    <col min="13558" max="13558" width="11.7109375" style="3" customWidth="1"/>
    <col min="13559" max="13559" width="14.140625" style="3" customWidth="1"/>
    <col min="13560" max="13560" width="12.7109375" style="3" customWidth="1"/>
    <col min="13561" max="13561" width="12.28515625" style="3" bestFit="1" customWidth="1"/>
    <col min="13562" max="13562" width="22.7109375" style="3" customWidth="1"/>
    <col min="13563" max="13809" width="9.140625" style="3"/>
    <col min="13810" max="13810" width="5.28515625" style="3" customWidth="1"/>
    <col min="13811" max="13811" width="34.7109375" style="3" customWidth="1"/>
    <col min="13812" max="13812" width="8.42578125" style="3" customWidth="1"/>
    <col min="13813" max="13813" width="8.5703125" style="3" customWidth="1"/>
    <col min="13814" max="13814" width="11.7109375" style="3" customWidth="1"/>
    <col min="13815" max="13815" width="14.140625" style="3" customWidth="1"/>
    <col min="13816" max="13816" width="12.7109375" style="3" customWidth="1"/>
    <col min="13817" max="13817" width="12.28515625" style="3" bestFit="1" customWidth="1"/>
    <col min="13818" max="13818" width="22.7109375" style="3" customWidth="1"/>
    <col min="13819" max="14065" width="9.140625" style="3"/>
    <col min="14066" max="14066" width="5.28515625" style="3" customWidth="1"/>
    <col min="14067" max="14067" width="34.7109375" style="3" customWidth="1"/>
    <col min="14068" max="14068" width="8.42578125" style="3" customWidth="1"/>
    <col min="14069" max="14069" width="8.5703125" style="3" customWidth="1"/>
    <col min="14070" max="14070" width="11.7109375" style="3" customWidth="1"/>
    <col min="14071" max="14071" width="14.140625" style="3" customWidth="1"/>
    <col min="14072" max="14072" width="12.7109375" style="3" customWidth="1"/>
    <col min="14073" max="14073" width="12.28515625" style="3" bestFit="1" customWidth="1"/>
    <col min="14074" max="14074" width="22.7109375" style="3" customWidth="1"/>
    <col min="14075" max="14321" width="9.140625" style="3"/>
    <col min="14322" max="14322" width="5.28515625" style="3" customWidth="1"/>
    <col min="14323" max="14323" width="34.7109375" style="3" customWidth="1"/>
    <col min="14324" max="14324" width="8.42578125" style="3" customWidth="1"/>
    <col min="14325" max="14325" width="8.5703125" style="3" customWidth="1"/>
    <col min="14326" max="14326" width="11.7109375" style="3" customWidth="1"/>
    <col min="14327" max="14327" width="14.140625" style="3" customWidth="1"/>
    <col min="14328" max="14328" width="12.7109375" style="3" customWidth="1"/>
    <col min="14329" max="14329" width="12.28515625" style="3" bestFit="1" customWidth="1"/>
    <col min="14330" max="14330" width="22.7109375" style="3" customWidth="1"/>
    <col min="14331" max="14577" width="9.140625" style="3"/>
    <col min="14578" max="14578" width="5.28515625" style="3" customWidth="1"/>
    <col min="14579" max="14579" width="34.7109375" style="3" customWidth="1"/>
    <col min="14580" max="14580" width="8.42578125" style="3" customWidth="1"/>
    <col min="14581" max="14581" width="8.5703125" style="3" customWidth="1"/>
    <col min="14582" max="14582" width="11.7109375" style="3" customWidth="1"/>
    <col min="14583" max="14583" width="14.140625" style="3" customWidth="1"/>
    <col min="14584" max="14584" width="12.7109375" style="3" customWidth="1"/>
    <col min="14585" max="14585" width="12.28515625" style="3" bestFit="1" customWidth="1"/>
    <col min="14586" max="14586" width="22.7109375" style="3" customWidth="1"/>
    <col min="14587" max="14833" width="9.140625" style="3"/>
    <col min="14834" max="14834" width="5.28515625" style="3" customWidth="1"/>
    <col min="14835" max="14835" width="34.7109375" style="3" customWidth="1"/>
    <col min="14836" max="14836" width="8.42578125" style="3" customWidth="1"/>
    <col min="14837" max="14837" width="8.5703125" style="3" customWidth="1"/>
    <col min="14838" max="14838" width="11.7109375" style="3" customWidth="1"/>
    <col min="14839" max="14839" width="14.140625" style="3" customWidth="1"/>
    <col min="14840" max="14840" width="12.7109375" style="3" customWidth="1"/>
    <col min="14841" max="14841" width="12.28515625" style="3" bestFit="1" customWidth="1"/>
    <col min="14842" max="14842" width="22.7109375" style="3" customWidth="1"/>
    <col min="14843" max="15089" width="9.140625" style="3"/>
    <col min="15090" max="15090" width="5.28515625" style="3" customWidth="1"/>
    <col min="15091" max="15091" width="34.7109375" style="3" customWidth="1"/>
    <col min="15092" max="15092" width="8.42578125" style="3" customWidth="1"/>
    <col min="15093" max="15093" width="8.5703125" style="3" customWidth="1"/>
    <col min="15094" max="15094" width="11.7109375" style="3" customWidth="1"/>
    <col min="15095" max="15095" width="14.140625" style="3" customWidth="1"/>
    <col min="15096" max="15096" width="12.7109375" style="3" customWidth="1"/>
    <col min="15097" max="15097" width="12.28515625" style="3" bestFit="1" customWidth="1"/>
    <col min="15098" max="15098" width="22.7109375" style="3" customWidth="1"/>
    <col min="15099" max="15345" width="9.140625" style="3"/>
    <col min="15346" max="15346" width="5.28515625" style="3" customWidth="1"/>
    <col min="15347" max="15347" width="34.7109375" style="3" customWidth="1"/>
    <col min="15348" max="15348" width="8.42578125" style="3" customWidth="1"/>
    <col min="15349" max="15349" width="8.5703125" style="3" customWidth="1"/>
    <col min="15350" max="15350" width="11.7109375" style="3" customWidth="1"/>
    <col min="15351" max="15351" width="14.140625" style="3" customWidth="1"/>
    <col min="15352" max="15352" width="12.7109375" style="3" customWidth="1"/>
    <col min="15353" max="15353" width="12.28515625" style="3" bestFit="1" customWidth="1"/>
    <col min="15354" max="15354" width="22.7109375" style="3" customWidth="1"/>
    <col min="15355" max="15601" width="9.140625" style="3"/>
    <col min="15602" max="15602" width="5.28515625" style="3" customWidth="1"/>
    <col min="15603" max="15603" width="34.7109375" style="3" customWidth="1"/>
    <col min="15604" max="15604" width="8.42578125" style="3" customWidth="1"/>
    <col min="15605" max="15605" width="8.5703125" style="3" customWidth="1"/>
    <col min="15606" max="15606" width="11.7109375" style="3" customWidth="1"/>
    <col min="15607" max="15607" width="14.140625" style="3" customWidth="1"/>
    <col min="15608" max="15608" width="12.7109375" style="3" customWidth="1"/>
    <col min="15609" max="15609" width="12.28515625" style="3" bestFit="1" customWidth="1"/>
    <col min="15610" max="15610" width="22.7109375" style="3" customWidth="1"/>
    <col min="15611" max="15857" width="9.140625" style="3"/>
    <col min="15858" max="15858" width="5.28515625" style="3" customWidth="1"/>
    <col min="15859" max="15859" width="34.7109375" style="3" customWidth="1"/>
    <col min="15860" max="15860" width="8.42578125" style="3" customWidth="1"/>
    <col min="15861" max="15861" width="8.5703125" style="3" customWidth="1"/>
    <col min="15862" max="15862" width="11.7109375" style="3" customWidth="1"/>
    <col min="15863" max="15863" width="14.140625" style="3" customWidth="1"/>
    <col min="15864" max="15864" width="12.7109375" style="3" customWidth="1"/>
    <col min="15865" max="15865" width="12.28515625" style="3" bestFit="1" customWidth="1"/>
    <col min="15866" max="15866" width="22.7109375" style="3" customWidth="1"/>
    <col min="15867" max="16113" width="9.140625" style="3"/>
    <col min="16114" max="16114" width="5.28515625" style="3" customWidth="1"/>
    <col min="16115" max="16115" width="34.7109375" style="3" customWidth="1"/>
    <col min="16116" max="16116" width="8.42578125" style="3" customWidth="1"/>
    <col min="16117" max="16117" width="8.5703125" style="3" customWidth="1"/>
    <col min="16118" max="16118" width="11.7109375" style="3" customWidth="1"/>
    <col min="16119" max="16119" width="14.140625" style="3" customWidth="1"/>
    <col min="16120" max="16120" width="12.7109375" style="3" customWidth="1"/>
    <col min="16121" max="16121" width="12.28515625" style="3" bestFit="1" customWidth="1"/>
    <col min="16122" max="16122" width="22.7109375" style="3" customWidth="1"/>
    <col min="16123" max="16384" width="9.140625" style="3"/>
  </cols>
  <sheetData>
    <row r="1" spans="1:240" x14ac:dyDescent="0.25">
      <c r="A1" s="402" t="s">
        <v>40</v>
      </c>
      <c r="B1" s="402"/>
      <c r="C1" s="402"/>
      <c r="D1" s="2"/>
      <c r="E1" s="403"/>
      <c r="F1" s="40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</row>
    <row r="2" spans="1:240" s="5" customFormat="1" ht="15" x14ac:dyDescent="0.25">
      <c r="A2" s="404" t="s">
        <v>41</v>
      </c>
      <c r="B2" s="404"/>
      <c r="C2" s="404"/>
      <c r="D2" s="4"/>
      <c r="E2" s="136"/>
      <c r="F2" s="137"/>
    </row>
    <row r="3" spans="1:240" ht="21.75" customHeight="1" x14ac:dyDescent="0.25">
      <c r="A3" s="405" t="s">
        <v>134</v>
      </c>
      <c r="B3" s="405"/>
      <c r="C3" s="405"/>
      <c r="D3" s="405"/>
      <c r="E3" s="405"/>
      <c r="F3" s="405"/>
      <c r="G3" s="405"/>
    </row>
    <row r="4" spans="1:240" ht="12.75" customHeight="1" x14ac:dyDescent="0.25">
      <c r="E4" s="401"/>
      <c r="F4" s="401"/>
    </row>
    <row r="5" spans="1:240" ht="31.5" x14ac:dyDescent="0.25">
      <c r="A5" s="8" t="s">
        <v>0</v>
      </c>
      <c r="B5" s="8" t="s">
        <v>43</v>
      </c>
      <c r="C5" s="8" t="s">
        <v>44</v>
      </c>
      <c r="D5" s="8" t="s">
        <v>45</v>
      </c>
      <c r="E5" s="8" t="s">
        <v>46</v>
      </c>
      <c r="F5" s="153" t="s">
        <v>47</v>
      </c>
      <c r="G5" s="8" t="s">
        <v>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</row>
    <row r="6" spans="1:240" s="13" customFormat="1" x14ac:dyDescent="0.25">
      <c r="A6" s="9" t="s">
        <v>48</v>
      </c>
      <c r="B6" s="10" t="s">
        <v>49</v>
      </c>
      <c r="C6" s="11"/>
      <c r="D6" s="11"/>
      <c r="E6" s="155"/>
      <c r="F6" s="145">
        <f>+F7+F10+F11+F12+F13</f>
        <v>88611.450813883494</v>
      </c>
      <c r="G6" s="1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</row>
    <row r="7" spans="1:240" s="19" customFormat="1" x14ac:dyDescent="0.25">
      <c r="A7" s="14">
        <v>1</v>
      </c>
      <c r="B7" s="15" t="s">
        <v>50</v>
      </c>
      <c r="C7" s="16"/>
      <c r="D7" s="16"/>
      <c r="E7" s="156"/>
      <c r="F7" s="150">
        <f t="shared" ref="F7" si="0">F8+F9</f>
        <v>65408.836034559223</v>
      </c>
      <c r="G7" s="15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</row>
    <row r="8" spans="1:240" ht="78.75" x14ac:dyDescent="0.25">
      <c r="A8" s="20"/>
      <c r="B8" s="21" t="s">
        <v>51</v>
      </c>
      <c r="C8" s="20" t="s">
        <v>52</v>
      </c>
      <c r="D8" s="138">
        <v>15</v>
      </c>
      <c r="E8" s="138">
        <f>Luong!D20</f>
        <v>3488.4712551764919</v>
      </c>
      <c r="F8" s="139">
        <f>D8*E8</f>
        <v>52327.068827647381</v>
      </c>
      <c r="G8" s="413" t="s">
        <v>287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</row>
    <row r="9" spans="1:240" x14ac:dyDescent="0.25">
      <c r="A9" s="20"/>
      <c r="B9" s="21" t="s">
        <v>53</v>
      </c>
      <c r="C9" s="20"/>
      <c r="D9" s="20"/>
      <c r="E9" s="138"/>
      <c r="F9" s="146">
        <f>F8*20/80</f>
        <v>13081.767206911845</v>
      </c>
      <c r="G9" s="414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</row>
    <row r="10" spans="1:240" s="13" customFormat="1" x14ac:dyDescent="0.25">
      <c r="A10" s="24">
        <v>2</v>
      </c>
      <c r="B10" s="15" t="s">
        <v>245</v>
      </c>
      <c r="C10" s="24"/>
      <c r="D10" s="24"/>
      <c r="E10" s="158">
        <v>7.8E-2</v>
      </c>
      <c r="F10" s="146">
        <f>E10*$F$7</f>
        <v>5101.8892106956191</v>
      </c>
      <c r="G10" s="15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</row>
    <row r="11" spans="1:240" s="13" customFormat="1" x14ac:dyDescent="0.25">
      <c r="A11" s="24">
        <v>3</v>
      </c>
      <c r="B11" s="15" t="s">
        <v>246</v>
      </c>
      <c r="C11" s="24"/>
      <c r="D11" s="24"/>
      <c r="E11" s="158">
        <v>5.9700000000000003E-2</v>
      </c>
      <c r="F11" s="151">
        <f>E11*(F7+F10)</f>
        <v>4209.4902971417141</v>
      </c>
      <c r="G11" s="1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</row>
    <row r="12" spans="1:240" s="13" customFormat="1" x14ac:dyDescent="0.25">
      <c r="A12" s="24">
        <v>4</v>
      </c>
      <c r="B12" s="25" t="s">
        <v>247</v>
      </c>
      <c r="C12" s="24"/>
      <c r="D12" s="24"/>
      <c r="E12" s="158">
        <v>7.8100000000000003E-2</v>
      </c>
      <c r="F12" s="146">
        <f>(F7+F11+F10)*E12</f>
        <v>5835.6488338611716</v>
      </c>
      <c r="G12" s="25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</row>
    <row r="13" spans="1:240" s="13" customFormat="1" x14ac:dyDescent="0.25">
      <c r="A13" s="24">
        <v>5</v>
      </c>
      <c r="B13" s="15" t="s">
        <v>57</v>
      </c>
      <c r="C13" s="24"/>
      <c r="D13" s="24"/>
      <c r="E13" s="159">
        <v>0.1</v>
      </c>
      <c r="F13" s="146">
        <f>(F7+F11+F10+F12)*E13</f>
        <v>8055.5864376257732</v>
      </c>
      <c r="G13" s="15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</row>
    <row r="14" spans="1:240" s="13" customFormat="1" ht="31.5" x14ac:dyDescent="0.25">
      <c r="A14" s="24" t="s">
        <v>58</v>
      </c>
      <c r="B14" s="25" t="s">
        <v>59</v>
      </c>
      <c r="C14" s="24"/>
      <c r="D14" s="24"/>
      <c r="E14" s="140"/>
      <c r="F14" s="147">
        <f>+F15+F27+F28</f>
        <v>14494.657442222222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</row>
    <row r="15" spans="1:240" s="13" customFormat="1" ht="47.25" x14ac:dyDescent="0.25">
      <c r="A15" s="24" t="s">
        <v>60</v>
      </c>
      <c r="B15" s="25" t="s">
        <v>61</v>
      </c>
      <c r="C15" s="24"/>
      <c r="D15" s="24"/>
      <c r="E15" s="140"/>
      <c r="F15" s="147">
        <f>+F18</f>
        <v>3445.8788888888885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</row>
    <row r="16" spans="1:240" s="19" customFormat="1" x14ac:dyDescent="0.25">
      <c r="A16" s="14">
        <v>1</v>
      </c>
      <c r="B16" s="15" t="s">
        <v>62</v>
      </c>
      <c r="C16" s="14"/>
      <c r="D16" s="14"/>
      <c r="E16" s="27"/>
      <c r="F16" s="141"/>
      <c r="G16" s="1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</row>
    <row r="17" spans="1:240" ht="15.75" customHeight="1" x14ac:dyDescent="0.25">
      <c r="A17" s="20">
        <v>1.1000000000000001</v>
      </c>
      <c r="B17" s="28" t="s">
        <v>133</v>
      </c>
      <c r="C17" s="29" t="s">
        <v>130</v>
      </c>
      <c r="D17" s="20">
        <v>1</v>
      </c>
      <c r="E17" s="138">
        <v>31445</v>
      </c>
      <c r="F17" s="139">
        <f>+E17*D17</f>
        <v>31445</v>
      </c>
      <c r="G17" s="2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</row>
    <row r="18" spans="1:240" s="19" customFormat="1" x14ac:dyDescent="0.25">
      <c r="A18" s="14">
        <v>2</v>
      </c>
      <c r="B18" s="17" t="s">
        <v>66</v>
      </c>
      <c r="C18" s="30"/>
      <c r="D18" s="14"/>
      <c r="E18" s="27"/>
      <c r="F18" s="141">
        <f>SUM(F19:F26)</f>
        <v>3445.8788888888885</v>
      </c>
      <c r="G18" s="17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</row>
    <row r="19" spans="1:240" x14ac:dyDescent="0.25">
      <c r="A19" s="53">
        <v>2.1</v>
      </c>
      <c r="B19" s="28" t="s">
        <v>38</v>
      </c>
      <c r="C19" s="29" t="s">
        <v>67</v>
      </c>
      <c r="D19" s="20">
        <v>1</v>
      </c>
      <c r="E19" s="67">
        <v>725</v>
      </c>
      <c r="F19" s="139">
        <f>+E19*D19</f>
        <v>725</v>
      </c>
      <c r="G19" s="2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</row>
    <row r="20" spans="1:240" ht="47.25" x14ac:dyDescent="0.25">
      <c r="A20" s="53">
        <v>2.2000000000000002</v>
      </c>
      <c r="B20" s="61" t="s">
        <v>248</v>
      </c>
      <c r="C20" s="53" t="s">
        <v>68</v>
      </c>
      <c r="D20" s="53">
        <f>1/9</f>
        <v>0.1111111111111111</v>
      </c>
      <c r="E20" s="316">
        <v>2000</v>
      </c>
      <c r="F20" s="209">
        <f>+E20*D20</f>
        <v>222.2222222222222</v>
      </c>
      <c r="G20" s="61" t="s">
        <v>249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</row>
    <row r="21" spans="1:240" ht="16.149999999999999" customHeight="1" x14ac:dyDescent="0.25">
      <c r="A21" s="53">
        <v>2.2999999999999998</v>
      </c>
      <c r="B21" s="61" t="s">
        <v>69</v>
      </c>
      <c r="C21" s="77" t="s">
        <v>70</v>
      </c>
      <c r="D21" s="53">
        <v>1</v>
      </c>
      <c r="E21" s="66">
        <v>666.66666666666663</v>
      </c>
      <c r="F21" s="209">
        <f t="shared" ref="F21:F26" si="1">+E21*D21</f>
        <v>666.66666666666663</v>
      </c>
      <c r="G21" s="61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</row>
    <row r="22" spans="1:240" x14ac:dyDescent="0.25">
      <c r="A22" s="53">
        <v>2.4</v>
      </c>
      <c r="B22" s="61" t="s">
        <v>122</v>
      </c>
      <c r="C22" s="77" t="s">
        <v>123</v>
      </c>
      <c r="D22" s="53">
        <v>1</v>
      </c>
      <c r="E22" s="66">
        <v>583</v>
      </c>
      <c r="F22" s="209">
        <f t="shared" si="1"/>
        <v>583</v>
      </c>
      <c r="G22" s="61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</row>
    <row r="23" spans="1:240" x14ac:dyDescent="0.25">
      <c r="A23" s="53">
        <v>2.5</v>
      </c>
      <c r="B23" s="61" t="s">
        <v>107</v>
      </c>
      <c r="C23" s="77" t="s">
        <v>70</v>
      </c>
      <c r="D23" s="53">
        <v>1</v>
      </c>
      <c r="E23" s="66">
        <v>253</v>
      </c>
      <c r="F23" s="209">
        <f t="shared" si="1"/>
        <v>253</v>
      </c>
      <c r="G23" s="61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</row>
    <row r="24" spans="1:240" x14ac:dyDescent="0.25">
      <c r="A24" s="53">
        <v>2.6</v>
      </c>
      <c r="B24" s="61" t="s">
        <v>71</v>
      </c>
      <c r="C24" s="77" t="s">
        <v>72</v>
      </c>
      <c r="D24" s="53">
        <v>1</v>
      </c>
      <c r="E24" s="66">
        <v>140.54</v>
      </c>
      <c r="F24" s="209">
        <f t="shared" si="1"/>
        <v>140.54</v>
      </c>
      <c r="G24" s="61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</row>
    <row r="25" spans="1:240" x14ac:dyDescent="0.25">
      <c r="A25" s="53">
        <v>2.7</v>
      </c>
      <c r="B25" s="61" t="s">
        <v>74</v>
      </c>
      <c r="C25" s="77" t="s">
        <v>75</v>
      </c>
      <c r="D25" s="53">
        <v>3</v>
      </c>
      <c r="E25" s="66">
        <v>22.65</v>
      </c>
      <c r="F25" s="209">
        <f t="shared" si="1"/>
        <v>67.949999999999989</v>
      </c>
      <c r="G25" s="61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</row>
    <row r="26" spans="1:240" x14ac:dyDescent="0.25">
      <c r="A26" s="53">
        <v>2.8</v>
      </c>
      <c r="B26" s="61" t="s">
        <v>39</v>
      </c>
      <c r="C26" s="77" t="s">
        <v>75</v>
      </c>
      <c r="D26" s="53">
        <v>10</v>
      </c>
      <c r="E26" s="66">
        <v>78.75</v>
      </c>
      <c r="F26" s="209">
        <f t="shared" si="1"/>
        <v>787.5</v>
      </c>
      <c r="G26" s="61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</row>
    <row r="27" spans="1:240" s="13" customFormat="1" ht="29.45" customHeight="1" x14ac:dyDescent="0.25">
      <c r="A27" s="57" t="s">
        <v>78</v>
      </c>
      <c r="B27" s="87" t="s">
        <v>79</v>
      </c>
      <c r="C27" s="57"/>
      <c r="D27" s="57"/>
      <c r="E27" s="85"/>
      <c r="F27" s="317">
        <v>10000</v>
      </c>
      <c r="G27" s="87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</row>
    <row r="28" spans="1:240" s="13" customFormat="1" x14ac:dyDescent="0.25">
      <c r="A28" s="57" t="s">
        <v>81</v>
      </c>
      <c r="B28" s="58" t="s">
        <v>82</v>
      </c>
      <c r="C28" s="57"/>
      <c r="D28" s="57"/>
      <c r="E28" s="85"/>
      <c r="F28" s="317">
        <f>+(F15+F27)*7.8%</f>
        <v>1048.7785533333333</v>
      </c>
      <c r="G28" s="58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</row>
    <row r="29" spans="1:240" s="13" customFormat="1" x14ac:dyDescent="0.25">
      <c r="A29" s="24" t="s">
        <v>83</v>
      </c>
      <c r="B29" s="25" t="s">
        <v>84</v>
      </c>
      <c r="C29" s="24"/>
      <c r="D29" s="24"/>
      <c r="E29" s="140"/>
      <c r="F29" s="147">
        <f>F30+F34+F33+F35+F36</f>
        <v>71829.858912031064</v>
      </c>
      <c r="G29" s="2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</row>
    <row r="30" spans="1:240" s="19" customFormat="1" ht="16.149999999999999" customHeight="1" x14ac:dyDescent="0.25">
      <c r="A30" s="14">
        <v>1</v>
      </c>
      <c r="B30" s="15" t="s">
        <v>50</v>
      </c>
      <c r="C30" s="16"/>
      <c r="D30" s="16"/>
      <c r="E30" s="157"/>
      <c r="F30" s="148">
        <f t="shared" ref="F30" si="2">F31+F32</f>
        <v>53021.44836597619</v>
      </c>
      <c r="G30" s="15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</row>
    <row r="31" spans="1:240" ht="63" customHeight="1" x14ac:dyDescent="0.25">
      <c r="A31" s="20"/>
      <c r="B31" s="383" t="s">
        <v>230</v>
      </c>
      <c r="C31" s="20" t="s">
        <v>52</v>
      </c>
      <c r="D31" s="20">
        <v>30</v>
      </c>
      <c r="E31" s="138">
        <f>Luong!E20/2</f>
        <v>1413.9052897593651</v>
      </c>
      <c r="F31" s="151">
        <f>D31*E31</f>
        <v>42417.158692780955</v>
      </c>
      <c r="G31" s="21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</row>
    <row r="32" spans="1:240" x14ac:dyDescent="0.25">
      <c r="A32" s="20"/>
      <c r="B32" s="21" t="s">
        <v>53</v>
      </c>
      <c r="C32" s="20"/>
      <c r="D32" s="20"/>
      <c r="E32" s="144">
        <v>0.2</v>
      </c>
      <c r="F32" s="146">
        <f>F31*20/80</f>
        <v>10604.289673195239</v>
      </c>
      <c r="G32" s="21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</row>
    <row r="33" spans="1:240" s="19" customFormat="1" x14ac:dyDescent="0.25">
      <c r="A33" s="14">
        <v>2</v>
      </c>
      <c r="B33" s="15" t="s">
        <v>245</v>
      </c>
      <c r="C33" s="14"/>
      <c r="D33" s="14"/>
      <c r="E33" s="158">
        <v>7.8E-2</v>
      </c>
      <c r="F33" s="149">
        <f>E33*$F$30</f>
        <v>4135.6729725461428</v>
      </c>
      <c r="G33" s="15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</row>
    <row r="34" spans="1:240" s="19" customFormat="1" x14ac:dyDescent="0.25">
      <c r="A34" s="14">
        <v>3</v>
      </c>
      <c r="B34" s="15" t="s">
        <v>246</v>
      </c>
      <c r="C34" s="14"/>
      <c r="D34" s="14"/>
      <c r="E34" s="158">
        <v>5.9700000000000003E-2</v>
      </c>
      <c r="F34" s="149">
        <f>E34*(F30+F33)</f>
        <v>3412.2801439097834</v>
      </c>
      <c r="G34" s="1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</row>
    <row r="35" spans="1:240" s="19" customFormat="1" x14ac:dyDescent="0.25">
      <c r="A35" s="14">
        <v>4</v>
      </c>
      <c r="B35" s="25" t="s">
        <v>247</v>
      </c>
      <c r="C35" s="14"/>
      <c r="D35" s="14"/>
      <c r="E35" s="158">
        <v>7.8100000000000003E-2</v>
      </c>
      <c r="F35" s="146">
        <f>(F30+F34+F33)*E35</f>
        <v>4730.4702557779483</v>
      </c>
      <c r="G35" s="2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</row>
    <row r="36" spans="1:240" s="19" customFormat="1" x14ac:dyDescent="0.25">
      <c r="A36" s="14">
        <v>5</v>
      </c>
      <c r="B36" s="15" t="s">
        <v>57</v>
      </c>
      <c r="C36" s="14"/>
      <c r="D36" s="14"/>
      <c r="E36" s="159">
        <v>0.1</v>
      </c>
      <c r="F36" s="149">
        <f>(F30+F34+F33+F35)*E36</f>
        <v>6529.9871738210059</v>
      </c>
      <c r="G36" s="1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</row>
    <row r="37" spans="1:240" x14ac:dyDescent="0.25">
      <c r="A37" s="400" t="s">
        <v>250</v>
      </c>
      <c r="B37" s="400"/>
      <c r="C37" s="400"/>
      <c r="D37" s="400"/>
      <c r="E37" s="400"/>
      <c r="F37" s="153">
        <f>+F6+F14+F29</f>
        <v>174935.96716813679</v>
      </c>
      <c r="G37" s="8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</row>
    <row r="38" spans="1:240" x14ac:dyDescent="0.25">
      <c r="A38" s="400" t="s">
        <v>251</v>
      </c>
      <c r="B38" s="400"/>
      <c r="C38" s="400"/>
      <c r="D38" s="400"/>
      <c r="E38" s="400"/>
      <c r="F38" s="153">
        <f>ROUND(F37,-3)</f>
        <v>175000</v>
      </c>
      <c r="G38" s="154"/>
    </row>
    <row r="39" spans="1:240" x14ac:dyDescent="0.25">
      <c r="F39" s="142"/>
    </row>
    <row r="40" spans="1:240" x14ac:dyDescent="0.25">
      <c r="F40" s="142"/>
    </row>
    <row r="41" spans="1:240" x14ac:dyDescent="0.25">
      <c r="C41" s="3"/>
      <c r="D41" s="3"/>
      <c r="E41" s="143"/>
      <c r="F41" s="143"/>
    </row>
    <row r="46" spans="1:240" x14ac:dyDescent="0.25">
      <c r="F46" s="143"/>
    </row>
  </sheetData>
  <mergeCells count="8">
    <mergeCell ref="A38:E38"/>
    <mergeCell ref="A1:C1"/>
    <mergeCell ref="E1:F1"/>
    <mergeCell ref="A2:C2"/>
    <mergeCell ref="A3:G3"/>
    <mergeCell ref="E4:F4"/>
    <mergeCell ref="A37:E37"/>
    <mergeCell ref="G8:G9"/>
  </mergeCells>
  <pageMargins left="0.23" right="0.19" top="0.17" bottom="0.56000000000000005" header="0.31496062992126" footer="0.31496062992126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3</vt:i4>
      </vt:variant>
    </vt:vector>
  </HeadingPairs>
  <TitlesOfParts>
    <vt:vector size="28" baseType="lpstr">
      <vt:lpstr>Tinh CP 2024 (2)</vt:lpstr>
      <vt:lpstr>Luong</vt:lpstr>
      <vt:lpstr>TỔNG HỢP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Tiêm tại giường</vt:lpstr>
      <vt:lpstr>'Tiêm tại giường'!Print_Titles</vt:lpstr>
      <vt:lpstr>'Tinh CP 2024 (2)'!Print_Titles</vt:lpstr>
      <vt:lpstr>'TỔNG HỢP'!Print_Titles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TRAN CUONG</dc:creator>
  <cp:lastModifiedBy>Admin</cp:lastModifiedBy>
  <cp:lastPrinted>2025-10-31T08:38:46Z</cp:lastPrinted>
  <dcterms:created xsi:type="dcterms:W3CDTF">2025-08-01T14:41:05Z</dcterms:created>
  <dcterms:modified xsi:type="dcterms:W3CDTF">2025-11-25T01:40:25Z</dcterms:modified>
</cp:coreProperties>
</file>