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E:\DỰ TOÁN HẰNG NĂM\NĂM 2024\CÔNG KHAI DỰ TOÁN NGÂN SÁCH\BỔ SUNG CÔNG KHAI NSNN NĂM 2024\"/>
    </mc:Choice>
  </mc:AlternateContent>
  <xr:revisionPtr revIDLastSave="0" documentId="13_ncr:1_{D78C5775-247B-4F45-BC65-8BA1DD9CF3FA}" xr6:coauthVersionLast="47" xr6:coauthVersionMax="47" xr10:uidLastSave="{00000000-0000-0000-0000-000000000000}"/>
  <bookViews>
    <workbookView xWindow="-120" yWindow="-120" windowWidth="29040" windowHeight="15840" tabRatio="642" firstSheet="19" activeTab="19" xr2:uid="{00000000-000D-0000-FFFF-FFFF00000000}"/>
  </bookViews>
  <sheets>
    <sheet name="cong khai TC 2012 - " sheetId="59" state="hidden" r:id="rId1"/>
    <sheet name="tk431-31-12-2012" sheetId="46" state="hidden" r:id="rId2"/>
    <sheet name="BC-CT chin thuc 2011 (3)" sheetId="47" state="hidden" r:id="rId3"/>
    <sheet name="661-2012" sheetId="55" state="hidden" r:id="rId4"/>
    <sheet name="T.Quy" sheetId="34" state="hidden" r:id="rId5"/>
    <sheet name="Trich quy" sheetId="22" state="hidden" r:id="rId6"/>
    <sheet name="goc" sheetId="30" state="hidden" r:id="rId7"/>
    <sheet name="thu-chi 2010" sheetId="21" state="hidden" r:id="rId8"/>
    <sheet name="BC So (2)" sheetId="29" state="hidden" r:id="rId9"/>
    <sheet name="BC So" sheetId="28" state="hidden" r:id="rId10"/>
    <sheet name="thu-chi 2009" sheetId="13" state="hidden" r:id="rId11"/>
    <sheet name="thu-chi" sheetId="8" state="hidden" r:id="rId12"/>
    <sheet name="T-C" sheetId="11" state="hidden" r:id="rId13"/>
    <sheet name="TL" sheetId="10" state="hidden" r:id="rId14"/>
    <sheet name="VT" sheetId="9" state="hidden" r:id="rId15"/>
    <sheet name="TG" sheetId="12" state="hidden" r:id="rId16"/>
    <sheet name="VN" sheetId="7" state="hidden" r:id="rId17"/>
    <sheet name="luong tang them 2008" sheetId="16" state="hidden" r:id="rId18"/>
    <sheet name="Ton nguon" sheetId="4" state="hidden" r:id="rId19"/>
    <sheet name="Quy IV" sheetId="88" r:id="rId20"/>
  </sheets>
  <externalReferences>
    <externalReference r:id="rId21"/>
    <externalReference r:id="rId22"/>
  </externalReferences>
  <definedNames>
    <definedName name="_xlnm._FilterDatabase" localSheetId="3" hidden="1">'661-2012'!$A$16:$H$1578</definedName>
    <definedName name="_xlnm.Print_Titles" localSheetId="2">'BC-CT chin thuc 2011 (3)'!$6:$8</definedName>
    <definedName name="_xlnm.Print_Titles" localSheetId="0">'cong khai TC 2012 - '!$6:$8</definedName>
    <definedName name="_xlnm.Print_Titles" localSheetId="10">'thu-chi 2009'!$7:$7</definedName>
    <definedName name="_xlnm.Print_Titles" localSheetId="7">'thu-chi 2010'!$7:$7</definedName>
  </definedNames>
  <calcPr calcId="191029"/>
  <fileRecoveryPr autoRecover="0"/>
</workbook>
</file>

<file path=xl/calcChain.xml><?xml version="1.0" encoding="utf-8"?>
<calcChain xmlns="http://schemas.openxmlformats.org/spreadsheetml/2006/main">
  <c r="G20" i="88" l="1"/>
  <c r="G17" i="88"/>
  <c r="G14" i="88"/>
  <c r="G13" i="88" l="1"/>
  <c r="C14" i="88"/>
  <c r="C13" i="88" s="1"/>
  <c r="D17" i="88"/>
  <c r="E17" i="88"/>
  <c r="F17" i="88"/>
  <c r="C22" i="88"/>
  <c r="C21" i="88" s="1"/>
  <c r="D22" i="88"/>
  <c r="F22" i="88" s="1"/>
  <c r="C31" i="88"/>
  <c r="C30" i="88" s="1"/>
  <c r="D31" i="88"/>
  <c r="C54" i="88"/>
  <c r="D54" i="88"/>
  <c r="F54" i="88"/>
  <c r="G54" i="88"/>
  <c r="E54" i="88"/>
  <c r="C66" i="88"/>
  <c r="D66" i="88"/>
  <c r="E66" i="88"/>
  <c r="F66" i="88"/>
  <c r="G66" i="88"/>
  <c r="E31" i="88" l="1"/>
  <c r="E22" i="88"/>
  <c r="C20" i="88"/>
  <c r="D30" i="88"/>
  <c r="D21" i="88"/>
  <c r="F31" i="88"/>
  <c r="F30" i="88" l="1"/>
  <c r="E30" i="88"/>
  <c r="E21" i="88"/>
  <c r="F21" i="88"/>
  <c r="D20" i="88"/>
  <c r="E20" i="88" l="1"/>
  <c r="F20" i="88"/>
  <c r="C8" i="7" l="1"/>
  <c r="G8" i="7" s="1"/>
  <c r="F8" i="7"/>
  <c r="B9" i="7"/>
  <c r="F9" i="7" s="1"/>
  <c r="C9" i="7"/>
  <c r="B10" i="7"/>
  <c r="F10" i="7" s="1"/>
  <c r="C10" i="7"/>
  <c r="G10" i="7" s="1"/>
  <c r="B11" i="7"/>
  <c r="F11" i="7" s="1"/>
  <c r="C11" i="7"/>
  <c r="G11" i="7" s="1"/>
  <c r="B12" i="7"/>
  <c r="F12" i="7" s="1"/>
  <c r="C12" i="7"/>
  <c r="E12" i="7"/>
  <c r="B13" i="7"/>
  <c r="F13" i="7" s="1"/>
  <c r="C13" i="7"/>
  <c r="E13" i="7"/>
  <c r="B14" i="7"/>
  <c r="F14" i="7" s="1"/>
  <c r="C14" i="7"/>
  <c r="E14" i="7"/>
  <c r="B15" i="7"/>
  <c r="F15" i="7" s="1"/>
  <c r="C15" i="7"/>
  <c r="E15" i="7"/>
  <c r="B16" i="7"/>
  <c r="F16" i="7" s="1"/>
  <c r="C16" i="7"/>
  <c r="E16" i="7"/>
  <c r="B17" i="7"/>
  <c r="F17" i="7" s="1"/>
  <c r="C17" i="7"/>
  <c r="E17" i="7"/>
  <c r="B18" i="7"/>
  <c r="F18" i="7" s="1"/>
  <c r="C18" i="7"/>
  <c r="E18" i="7"/>
  <c r="B19" i="7"/>
  <c r="F19" i="7" s="1"/>
  <c r="C19" i="7"/>
  <c r="E19" i="7"/>
  <c r="D20" i="7"/>
  <c r="E8" i="9"/>
  <c r="C10" i="9"/>
  <c r="D10" i="9"/>
  <c r="C11" i="9"/>
  <c r="E11" i="9" s="1"/>
  <c r="C12" i="9"/>
  <c r="E12" i="9" s="1"/>
  <c r="C13" i="9"/>
  <c r="D13" i="9"/>
  <c r="C8" i="10"/>
  <c r="E8" i="10" s="1"/>
  <c r="C9" i="10"/>
  <c r="E9" i="10" s="1"/>
  <c r="C10" i="10"/>
  <c r="D10" i="10"/>
  <c r="C11" i="10"/>
  <c r="E11" i="10" s="1"/>
  <c r="C12" i="10"/>
  <c r="E12" i="10" s="1"/>
  <c r="C13" i="10"/>
  <c r="D13" i="10"/>
  <c r="C14" i="10"/>
  <c r="E14" i="10" s="1"/>
  <c r="C15" i="10"/>
  <c r="E15" i="10" s="1"/>
  <c r="C16" i="10"/>
  <c r="D16" i="10"/>
  <c r="C17" i="10"/>
  <c r="E17" i="10" s="1"/>
  <c r="C18" i="10"/>
  <c r="E18" i="10" s="1"/>
  <c r="C19" i="10"/>
  <c r="D19" i="10"/>
  <c r="C20" i="10"/>
  <c r="E20" i="10" s="1"/>
  <c r="C8" i="11"/>
  <c r="C9" i="11"/>
  <c r="C14" i="11" s="1"/>
  <c r="C12" i="11" s="1"/>
  <c r="C22" i="11"/>
  <c r="C25" i="11"/>
  <c r="C26" i="11" s="1"/>
  <c r="D8" i="8"/>
  <c r="D13" i="8"/>
  <c r="D17" i="8"/>
  <c r="D20" i="8"/>
  <c r="D23" i="8"/>
  <c r="D29" i="8"/>
  <c r="D27" i="8" s="1"/>
  <c r="D32" i="8"/>
  <c r="D37" i="8"/>
  <c r="D38" i="8"/>
  <c r="D39" i="8"/>
  <c r="D44" i="8"/>
  <c r="D43" i="8" s="1"/>
  <c r="D47" i="8"/>
  <c r="D54" i="8"/>
  <c r="D51" i="8" s="1"/>
  <c r="D56" i="8"/>
  <c r="D57" i="8"/>
  <c r="D58" i="8"/>
  <c r="D63" i="8"/>
  <c r="D64" i="8"/>
  <c r="D65" i="8"/>
  <c r="D66" i="8"/>
  <c r="D67" i="8"/>
  <c r="D69" i="8"/>
  <c r="D68" i="8" s="1"/>
  <c r="D75" i="8"/>
  <c r="D85" i="8"/>
  <c r="D84" i="8" s="1"/>
  <c r="D83" i="8" s="1"/>
  <c r="D92" i="8"/>
  <c r="D93" i="8"/>
  <c r="D99" i="8"/>
  <c r="D103" i="8"/>
  <c r="E108" i="8" s="1"/>
  <c r="D106" i="8"/>
  <c r="D109" i="8"/>
  <c r="D111" i="8"/>
  <c r="D10" i="13"/>
  <c r="D15" i="13"/>
  <c r="D58" i="13" s="1"/>
  <c r="D19" i="13"/>
  <c r="D25" i="13"/>
  <c r="D28" i="13"/>
  <c r="D42" i="13"/>
  <c r="D41" i="13" s="1"/>
  <c r="D44" i="13"/>
  <c r="D50" i="13"/>
  <c r="D61" i="13"/>
  <c r="D73" i="13"/>
  <c r="D91" i="13"/>
  <c r="D81" i="13" s="1"/>
  <c r="D100" i="13"/>
  <c r="D102" i="13" s="1"/>
  <c r="E10" i="28"/>
  <c r="E9" i="28" s="1"/>
  <c r="D11" i="28"/>
  <c r="C11" i="28" s="1"/>
  <c r="E13" i="28"/>
  <c r="D14" i="28"/>
  <c r="C14" i="28" s="1"/>
  <c r="D15" i="28"/>
  <c r="C15" i="28" s="1"/>
  <c r="D17" i="28"/>
  <c r="E17" i="28"/>
  <c r="C18" i="28"/>
  <c r="C19" i="28"/>
  <c r="C20" i="28"/>
  <c r="C21" i="28"/>
  <c r="C22" i="28"/>
  <c r="F23" i="28"/>
  <c r="F24" i="28"/>
  <c r="C25" i="28"/>
  <c r="C26" i="28"/>
  <c r="C27" i="28"/>
  <c r="F27" i="28" s="1"/>
  <c r="C28" i="28"/>
  <c r="C29" i="28"/>
  <c r="F29" i="28" s="1"/>
  <c r="C30" i="28"/>
  <c r="D31" i="28"/>
  <c r="D24" i="28" s="1"/>
  <c r="E31" i="28"/>
  <c r="E24" i="28" s="1"/>
  <c r="C32" i="28"/>
  <c r="C33" i="28"/>
  <c r="C34" i="28"/>
  <c r="C35" i="28"/>
  <c r="C36" i="28"/>
  <c r="D61" i="28"/>
  <c r="E61" i="28"/>
  <c r="C62" i="28"/>
  <c r="C63" i="28"/>
  <c r="E64" i="28"/>
  <c r="C65" i="28"/>
  <c r="D66" i="28"/>
  <c r="D64" i="28" s="1"/>
  <c r="E68" i="28"/>
  <c r="C70" i="28"/>
  <c r="G70" i="28"/>
  <c r="D71" i="28"/>
  <c r="D69" i="28" s="1"/>
  <c r="D72" i="28"/>
  <c r="C72" i="28" s="1"/>
  <c r="C73" i="28"/>
  <c r="F74" i="28"/>
  <c r="F75" i="28"/>
  <c r="D77" i="28"/>
  <c r="C77" i="28" s="1"/>
  <c r="D78" i="28"/>
  <c r="C78" i="28" s="1"/>
  <c r="D79" i="28"/>
  <c r="C79" i="28" s="1"/>
  <c r="D80" i="28"/>
  <c r="C80" i="28" s="1"/>
  <c r="D81" i="28"/>
  <c r="C81" i="28" s="1"/>
  <c r="D83" i="28"/>
  <c r="C83" i="28" s="1"/>
  <c r="D84" i="28"/>
  <c r="C84" i="28" s="1"/>
  <c r="D85" i="28"/>
  <c r="D86" i="28"/>
  <c r="C86" i="28" s="1"/>
  <c r="D87" i="28"/>
  <c r="C87" i="28" s="1"/>
  <c r="C93" i="28"/>
  <c r="D10" i="29"/>
  <c r="C10" i="29" s="1"/>
  <c r="C11" i="29"/>
  <c r="C12" i="29"/>
  <c r="C14" i="29"/>
  <c r="D15" i="29"/>
  <c r="D13" i="29" s="1"/>
  <c r="C19" i="29"/>
  <c r="D21" i="29"/>
  <c r="C21" i="29" s="1"/>
  <c r="F23" i="29"/>
  <c r="F24" i="29"/>
  <c r="D26" i="29"/>
  <c r="C26" i="29" s="1"/>
  <c r="D27" i="29"/>
  <c r="C27" i="29" s="1"/>
  <c r="D28" i="29"/>
  <c r="C28" i="29" s="1"/>
  <c r="D29" i="29"/>
  <c r="C29" i="29" s="1"/>
  <c r="D30" i="29"/>
  <c r="C30" i="29" s="1"/>
  <c r="C33" i="29"/>
  <c r="D33" i="29"/>
  <c r="C34" i="29"/>
  <c r="D34" i="29"/>
  <c r="D35" i="29"/>
  <c r="C35" i="29" s="1"/>
  <c r="D36" i="29"/>
  <c r="C36" i="29" s="1"/>
  <c r="C42" i="29"/>
  <c r="D10" i="21"/>
  <c r="D17" i="21"/>
  <c r="D12" i="28" s="1"/>
  <c r="D20" i="21"/>
  <c r="D19" i="21" s="1"/>
  <c r="D22" i="21"/>
  <c r="D36" i="21"/>
  <c r="D24" i="21" s="1"/>
  <c r="D22" i="29" s="1"/>
  <c r="C22" i="29" s="1"/>
  <c r="D40" i="21"/>
  <c r="D45" i="21"/>
  <c r="D43" i="21" s="1"/>
  <c r="D48" i="21"/>
  <c r="D20" i="29" s="1"/>
  <c r="C20" i="29" s="1"/>
  <c r="D50" i="21"/>
  <c r="D49" i="21" s="1"/>
  <c r="D53" i="21"/>
  <c r="E58" i="21"/>
  <c r="D59" i="21"/>
  <c r="E61" i="21" s="1"/>
  <c r="E63" i="21" s="1"/>
  <c r="D70" i="21"/>
  <c r="D75" i="21"/>
  <c r="E75" i="21"/>
  <c r="E79" i="21"/>
  <c r="D81" i="21"/>
  <c r="D82" i="21"/>
  <c r="D87" i="21"/>
  <c r="D88" i="21"/>
  <c r="D89" i="21"/>
  <c r="D90" i="21"/>
  <c r="D92" i="21"/>
  <c r="D10" i="30"/>
  <c r="D15" i="30"/>
  <c r="D59" i="30" s="1"/>
  <c r="D17" i="30"/>
  <c r="D20" i="30"/>
  <c r="D19" i="30" s="1"/>
  <c r="D22" i="30"/>
  <c r="D36" i="30"/>
  <c r="D24" i="30" s="1"/>
  <c r="D39" i="30"/>
  <c r="D42" i="30"/>
  <c r="D52" i="30"/>
  <c r="E52" i="30" s="1"/>
  <c r="D61" i="30"/>
  <c r="E62" i="30"/>
  <c r="E63" i="30"/>
  <c r="E64" i="30"/>
  <c r="E65" i="30"/>
  <c r="E67" i="30"/>
  <c r="E70" i="30"/>
  <c r="D77" i="30"/>
  <c r="E77" i="30"/>
  <c r="E81" i="30"/>
  <c r="D83" i="30"/>
  <c r="D84" i="30"/>
  <c r="D87" i="30"/>
  <c r="D88" i="30"/>
  <c r="D89" i="30"/>
  <c r="D90" i="30"/>
  <c r="D7" i="22"/>
  <c r="D12" i="22"/>
  <c r="D18" i="22"/>
  <c r="D19" i="22"/>
  <c r="D20" i="22"/>
  <c r="D21" i="22"/>
  <c r="E9" i="34"/>
  <c r="C10" i="34"/>
  <c r="D10" i="34"/>
  <c r="F10" i="34" s="1"/>
  <c r="H10" i="34"/>
  <c r="H15" i="34" s="1"/>
  <c r="D11" i="34"/>
  <c r="F11" i="34" s="1"/>
  <c r="C12" i="34"/>
  <c r="D12" i="34"/>
  <c r="C13" i="34"/>
  <c r="D13" i="34"/>
  <c r="F13" i="34" s="1"/>
  <c r="H13" i="34"/>
  <c r="C14" i="34"/>
  <c r="D14" i="34"/>
  <c r="E14" i="34"/>
  <c r="H14" i="34"/>
  <c r="H1579" i="55"/>
  <c r="E12" i="47"/>
  <c r="E11" i="47" s="1"/>
  <c r="E17" i="47"/>
  <c r="E18" i="47"/>
  <c r="E16" i="47" s="1"/>
  <c r="D22" i="47"/>
  <c r="D26" i="47"/>
  <c r="D27" i="47"/>
  <c r="E28" i="47"/>
  <c r="D32" i="47"/>
  <c r="I33" i="47"/>
  <c r="D37" i="47"/>
  <c r="D39" i="47"/>
  <c r="D49" i="47"/>
  <c r="I49" i="47"/>
  <c r="D55" i="47"/>
  <c r="J61" i="47"/>
  <c r="E62" i="47"/>
  <c r="I62" i="47"/>
  <c r="G63" i="47"/>
  <c r="G64" i="47"/>
  <c r="G66" i="47"/>
  <c r="E67" i="47"/>
  <c r="G68" i="47"/>
  <c r="G69" i="47"/>
  <c r="E70" i="47"/>
  <c r="E71" i="47"/>
  <c r="I71" i="47" s="1"/>
  <c r="E72" i="47"/>
  <c r="I77" i="47"/>
  <c r="I78" i="47" s="1"/>
  <c r="E83" i="47"/>
  <c r="E75" i="47" s="1"/>
  <c r="E84" i="47"/>
  <c r="E87" i="47"/>
  <c r="D100" i="47"/>
  <c r="D89" i="47" s="1"/>
  <c r="D113" i="47"/>
  <c r="D114" i="47"/>
  <c r="D116" i="47"/>
  <c r="D120" i="47"/>
  <c r="D121" i="47"/>
  <c r="D128" i="47"/>
  <c r="E129" i="47"/>
  <c r="D131" i="47"/>
  <c r="D139" i="47"/>
  <c r="I159" i="47"/>
  <c r="D166" i="47"/>
  <c r="D170" i="47"/>
  <c r="I174" i="47"/>
  <c r="E177" i="47"/>
  <c r="I177" i="47"/>
  <c r="I181" i="47"/>
  <c r="D183" i="47"/>
  <c r="C184" i="47"/>
  <c r="D184" i="47"/>
  <c r="C185" i="47"/>
  <c r="C187" i="47"/>
  <c r="D187" i="47"/>
  <c r="D188" i="47"/>
  <c r="D190" i="47"/>
  <c r="D191" i="47"/>
  <c r="D192" i="47"/>
  <c r="D194" i="47"/>
  <c r="D195" i="47"/>
  <c r="D196" i="47"/>
  <c r="I196" i="47"/>
  <c r="D197" i="47"/>
  <c r="E210" i="47"/>
  <c r="I197" i="47" s="1"/>
  <c r="D211" i="47"/>
  <c r="E224" i="47"/>
  <c r="E275" i="47"/>
  <c r="E280" i="47"/>
  <c r="E286" i="47"/>
  <c r="E287" i="47"/>
  <c r="E288" i="47"/>
  <c r="E289" i="47"/>
  <c r="E10" i="59"/>
  <c r="G21" i="59"/>
  <c r="J21" i="59"/>
  <c r="E22" i="59"/>
  <c r="I22" i="59"/>
  <c r="H22" i="59" s="1"/>
  <c r="E23" i="59"/>
  <c r="H23" i="59"/>
  <c r="E24" i="59"/>
  <c r="H24" i="59"/>
  <c r="E25" i="59"/>
  <c r="H25" i="59"/>
  <c r="G26" i="59"/>
  <c r="E26" i="59" s="1"/>
  <c r="J26" i="59"/>
  <c r="E27" i="59"/>
  <c r="H27" i="59"/>
  <c r="E28" i="59"/>
  <c r="I28" i="59"/>
  <c r="H28" i="59" s="1"/>
  <c r="E29" i="59"/>
  <c r="I29" i="59"/>
  <c r="H29" i="59" s="1"/>
  <c r="G32" i="59"/>
  <c r="G31" i="59" s="1"/>
  <c r="E33" i="59"/>
  <c r="H33" i="59"/>
  <c r="E34" i="59"/>
  <c r="E35" i="59"/>
  <c r="E36" i="59"/>
  <c r="E37" i="59"/>
  <c r="H37" i="59"/>
  <c r="E38" i="59"/>
  <c r="H38" i="59"/>
  <c r="G39" i="59"/>
  <c r="E39" i="59" s="1"/>
  <c r="I39" i="59"/>
  <c r="H39" i="59" s="1"/>
  <c r="E40" i="59"/>
  <c r="F41" i="59"/>
  <c r="F43" i="59" s="1"/>
  <c r="E42" i="59"/>
  <c r="H43" i="59"/>
  <c r="J44" i="59"/>
  <c r="J30" i="59" s="1"/>
  <c r="E45" i="59"/>
  <c r="E46" i="59"/>
  <c r="E47" i="59"/>
  <c r="E48" i="59"/>
  <c r="H48" i="59"/>
  <c r="E49" i="59"/>
  <c r="E50" i="59"/>
  <c r="H50" i="59"/>
  <c r="E51" i="59"/>
  <c r="E52" i="59"/>
  <c r="E53" i="59"/>
  <c r="E54" i="59"/>
  <c r="E55" i="59"/>
  <c r="E56" i="59"/>
  <c r="E57" i="59"/>
  <c r="E58" i="59"/>
  <c r="E59" i="59"/>
  <c r="F60" i="59"/>
  <c r="E60" i="59" s="1"/>
  <c r="H60" i="59"/>
  <c r="F62" i="59"/>
  <c r="L63" i="59" s="1"/>
  <c r="G62" i="59"/>
  <c r="H66" i="59"/>
  <c r="H62" i="59" s="1"/>
  <c r="F72" i="59"/>
  <c r="F71" i="59" s="1"/>
  <c r="F82" i="59" s="1"/>
  <c r="J72" i="59"/>
  <c r="J71" i="59" s="1"/>
  <c r="J70" i="59" s="1"/>
  <c r="G73" i="59"/>
  <c r="I73" i="59"/>
  <c r="E74" i="59"/>
  <c r="H74" i="59"/>
  <c r="E75" i="59"/>
  <c r="H75" i="59"/>
  <c r="G76" i="59"/>
  <c r="E76" i="59" s="1"/>
  <c r="I76" i="59"/>
  <c r="H76" i="59" s="1"/>
  <c r="E77" i="59"/>
  <c r="H77" i="59"/>
  <c r="E78" i="59"/>
  <c r="H78" i="59"/>
  <c r="I78" i="59"/>
  <c r="E79" i="59"/>
  <c r="H79" i="59"/>
  <c r="E80" i="59"/>
  <c r="H80" i="59"/>
  <c r="E81" i="59"/>
  <c r="I81" i="59"/>
  <c r="H81" i="59" s="1"/>
  <c r="I83" i="59"/>
  <c r="I84" i="59"/>
  <c r="J86" i="59"/>
  <c r="J85" i="59" s="1"/>
  <c r="F87" i="59"/>
  <c r="F86" i="59" s="1"/>
  <c r="G88" i="59"/>
  <c r="E88" i="59" s="1"/>
  <c r="G89" i="59"/>
  <c r="E89" i="59" s="1"/>
  <c r="G90" i="59"/>
  <c r="E90" i="59" s="1"/>
  <c r="H90" i="59"/>
  <c r="J90" i="59" s="1"/>
  <c r="G91" i="59"/>
  <c r="E91" i="59" s="1"/>
  <c r="E92" i="59"/>
  <c r="G93" i="59"/>
  <c r="E93" i="59" s="1"/>
  <c r="G94" i="59"/>
  <c r="E94" i="59" s="1"/>
  <c r="G95" i="59"/>
  <c r="E95" i="59" s="1"/>
  <c r="I95" i="59"/>
  <c r="I87" i="59" s="1"/>
  <c r="I96" i="59"/>
  <c r="I100" i="59"/>
  <c r="H100" i="59" s="1"/>
  <c r="F101" i="59"/>
  <c r="L101" i="59"/>
  <c r="F102" i="59"/>
  <c r="F103" i="59"/>
  <c r="L103" i="59"/>
  <c r="F104" i="59"/>
  <c r="L104" i="59"/>
  <c r="F105" i="59"/>
  <c r="L105" i="59"/>
  <c r="F106" i="59"/>
  <c r="L106" i="59"/>
  <c r="F107" i="59"/>
  <c r="L107" i="59"/>
  <c r="F108" i="59"/>
  <c r="L108" i="59"/>
  <c r="L109" i="59"/>
  <c r="L110" i="59"/>
  <c r="L111" i="59"/>
  <c r="L112" i="59"/>
  <c r="F113" i="59"/>
  <c r="L113" i="59"/>
  <c r="F114" i="59"/>
  <c r="H114" i="59"/>
  <c r="F115" i="59"/>
  <c r="L115" i="59"/>
  <c r="L116" i="59"/>
  <c r="F119" i="59"/>
  <c r="F120" i="59"/>
  <c r="I120" i="59"/>
  <c r="H120" i="59" s="1"/>
  <c r="F121" i="59"/>
  <c r="I121" i="59"/>
  <c r="H121" i="59" s="1"/>
  <c r="F122" i="59"/>
  <c r="I122" i="59"/>
  <c r="F123" i="59"/>
  <c r="E123" i="59" s="1"/>
  <c r="L123" i="59" s="1"/>
  <c r="F124" i="59"/>
  <c r="E124" i="59" s="1"/>
  <c r="L124" i="59" s="1"/>
  <c r="I124" i="59"/>
  <c r="F125" i="59"/>
  <c r="L125" i="59"/>
  <c r="F126" i="59"/>
  <c r="E126" i="59" s="1"/>
  <c r="L126" i="59" s="1"/>
  <c r="I126" i="59"/>
  <c r="F127" i="59"/>
  <c r="E127" i="59" s="1"/>
  <c r="L127" i="59" s="1"/>
  <c r="I127" i="59"/>
  <c r="F128" i="59"/>
  <c r="I128" i="59"/>
  <c r="F129" i="59"/>
  <c r="I129" i="59"/>
  <c r="H129" i="59" s="1"/>
  <c r="H91" i="59" s="1"/>
  <c r="J91" i="59" s="1"/>
  <c r="F130" i="59"/>
  <c r="I130" i="59"/>
  <c r="H130" i="59" s="1"/>
  <c r="F132" i="59"/>
  <c r="H133" i="59"/>
  <c r="I133" i="59"/>
  <c r="H134" i="59"/>
  <c r="L134" i="59" s="1"/>
  <c r="L135" i="59"/>
  <c r="H136" i="59"/>
  <c r="L136" i="59" s="1"/>
  <c r="L137" i="59"/>
  <c r="F138" i="59"/>
  <c r="E138" i="59" s="1"/>
  <c r="L138" i="59" s="1"/>
  <c r="I138" i="59"/>
  <c r="L139" i="59"/>
  <c r="F140" i="59"/>
  <c r="E140" i="59" s="1"/>
  <c r="H140" i="59"/>
  <c r="H141" i="59"/>
  <c r="L141" i="59" s="1"/>
  <c r="F142" i="59"/>
  <c r="E142" i="59" s="1"/>
  <c r="L142" i="59" s="1"/>
  <c r="L143" i="59"/>
  <c r="L144" i="59"/>
  <c r="L145" i="59"/>
  <c r="L146" i="59"/>
  <c r="L147" i="59"/>
  <c r="H148" i="59"/>
  <c r="L148" i="59" s="1"/>
  <c r="F149" i="59"/>
  <c r="E149" i="59" s="1"/>
  <c r="G149" i="59"/>
  <c r="I149" i="59"/>
  <c r="H149" i="59" s="1"/>
  <c r="F150" i="59"/>
  <c r="L150" i="59"/>
  <c r="H151" i="59"/>
  <c r="L151" i="59" s="1"/>
  <c r="L152" i="59"/>
  <c r="L153" i="59"/>
  <c r="L154" i="59"/>
  <c r="F155" i="59"/>
  <c r="E155" i="59" s="1"/>
  <c r="I155" i="59"/>
  <c r="H155" i="59" s="1"/>
  <c r="F156" i="59"/>
  <c r="E156" i="59" s="1"/>
  <c r="L156" i="59" s="1"/>
  <c r="H162" i="59"/>
  <c r="H159" i="59" s="1"/>
  <c r="E165" i="59"/>
  <c r="G166" i="59"/>
  <c r="E167" i="59"/>
  <c r="E168" i="59"/>
  <c r="H169" i="59"/>
  <c r="H164" i="59" s="1"/>
  <c r="H166" i="59" s="1"/>
  <c r="E173" i="59"/>
  <c r="G187" i="59"/>
  <c r="E187" i="59" s="1"/>
  <c r="L187" i="59" s="1"/>
  <c r="H187" i="59"/>
  <c r="L188" i="59"/>
  <c r="H189" i="59"/>
  <c r="L189" i="59" s="1"/>
  <c r="L190" i="59"/>
  <c r="L191" i="59"/>
  <c r="L192" i="59"/>
  <c r="H193" i="59"/>
  <c r="L193" i="59" s="1"/>
  <c r="L194" i="59"/>
  <c r="L195" i="59"/>
  <c r="L196" i="59"/>
  <c r="I200" i="59"/>
  <c r="H200" i="59" s="1"/>
  <c r="F201" i="59"/>
  <c r="G201" i="59" s="1"/>
  <c r="E201" i="59" s="1"/>
  <c r="H201" i="59"/>
  <c r="E205" i="59"/>
  <c r="F206" i="59"/>
  <c r="E206" i="59" s="1"/>
  <c r="H206" i="59"/>
  <c r="F207" i="59"/>
  <c r="E207" i="59" s="1"/>
  <c r="H207" i="59"/>
  <c r="E208" i="59"/>
  <c r="E209" i="59"/>
  <c r="E210" i="59"/>
  <c r="H210" i="59"/>
  <c r="E211" i="59"/>
  <c r="H211" i="59"/>
  <c r="E212" i="59"/>
  <c r="E213" i="59"/>
  <c r="H213" i="59"/>
  <c r="E214" i="59"/>
  <c r="H214" i="59"/>
  <c r="E215" i="59"/>
  <c r="H215" i="59"/>
  <c r="F216" i="59"/>
  <c r="E216" i="59" s="1"/>
  <c r="E217" i="59"/>
  <c r="F218" i="59"/>
  <c r="E218" i="59" s="1"/>
  <c r="F219" i="59"/>
  <c r="E219" i="59" s="1"/>
  <c r="F220" i="59"/>
  <c r="E220" i="59" s="1"/>
  <c r="E221" i="59"/>
  <c r="H221" i="59"/>
  <c r="E222" i="59"/>
  <c r="H222" i="59"/>
  <c r="F223" i="59"/>
  <c r="E223" i="59" s="1"/>
  <c r="H223" i="59"/>
  <c r="E224" i="59"/>
  <c r="H224" i="59"/>
  <c r="E230" i="59"/>
  <c r="H233" i="59"/>
  <c r="E235" i="59"/>
  <c r="G238" i="59"/>
  <c r="H238" i="59"/>
  <c r="I237" i="59" s="1"/>
  <c r="H237" i="59" s="1"/>
  <c r="E239" i="59"/>
  <c r="E240" i="59"/>
  <c r="F241" i="59"/>
  <c r="F238" i="59" s="1"/>
  <c r="E242" i="59"/>
  <c r="E243" i="59"/>
  <c r="E244" i="59"/>
  <c r="G257" i="59"/>
  <c r="H257" i="59"/>
  <c r="I257" i="59"/>
  <c r="G308" i="59"/>
  <c r="G313" i="59"/>
  <c r="G319" i="59"/>
  <c r="G320" i="59"/>
  <c r="G321" i="59"/>
  <c r="G322" i="59"/>
  <c r="E89" i="28" l="1"/>
  <c r="C66" i="28"/>
  <c r="F28" i="28"/>
  <c r="L65" i="59"/>
  <c r="I32" i="59"/>
  <c r="I30" i="59" s="1"/>
  <c r="C15" i="29"/>
  <c r="E32" i="59"/>
  <c r="E241" i="59"/>
  <c r="E31" i="59"/>
  <c r="K32" i="59" s="1"/>
  <c r="F158" i="59"/>
  <c r="E158" i="59" s="1"/>
  <c r="G20" i="59"/>
  <c r="G174" i="59"/>
  <c r="E174" i="59" s="1"/>
  <c r="I86" i="59"/>
  <c r="E41" i="59"/>
  <c r="I26" i="59"/>
  <c r="J20" i="59"/>
  <c r="F87" i="47"/>
  <c r="E74" i="47"/>
  <c r="E21" i="47"/>
  <c r="E78" i="30"/>
  <c r="D51" i="30"/>
  <c r="E60" i="28"/>
  <c r="C60" i="28" s="1"/>
  <c r="C31" i="28"/>
  <c r="F34" i="28" s="1"/>
  <c r="D55" i="8"/>
  <c r="G12" i="7"/>
  <c r="H12" i="7" s="1"/>
  <c r="H73" i="59"/>
  <c r="H72" i="59" s="1"/>
  <c r="H71" i="59" s="1"/>
  <c r="F35" i="28"/>
  <c r="E8" i="28"/>
  <c r="E37" i="28" s="1"/>
  <c r="D9" i="13"/>
  <c r="E13" i="10"/>
  <c r="G19" i="7"/>
  <c r="H19" i="7" s="1"/>
  <c r="C4" i="11"/>
  <c r="F33" i="28"/>
  <c r="C15" i="11"/>
  <c r="C17" i="11" s="1"/>
  <c r="D60" i="28"/>
  <c r="C64" i="28"/>
  <c r="I21" i="59"/>
  <c r="C198" i="47"/>
  <c r="D17" i="22"/>
  <c r="E61" i="30"/>
  <c r="E66" i="30" s="1"/>
  <c r="D82" i="28"/>
  <c r="F32" i="28"/>
  <c r="D21" i="9"/>
  <c r="L68" i="59"/>
  <c r="I44" i="59"/>
  <c r="H44" i="59" s="1"/>
  <c r="D218" i="47"/>
  <c r="E76" i="21"/>
  <c r="D39" i="21"/>
  <c r="C24" i="28"/>
  <c r="D40" i="13"/>
  <c r="D30" i="8"/>
  <c r="D26" i="8" s="1"/>
  <c r="E26" i="8" s="1"/>
  <c r="L140" i="59"/>
  <c r="E285" i="47"/>
  <c r="G14" i="34"/>
  <c r="I14" i="34" s="1"/>
  <c r="D9" i="30"/>
  <c r="D25" i="29"/>
  <c r="G88" i="28"/>
  <c r="C71" i="28"/>
  <c r="C17" i="28"/>
  <c r="F18" i="28" s="1"/>
  <c r="D18" i="13"/>
  <c r="D62" i="8"/>
  <c r="D46" i="8" s="1"/>
  <c r="H8" i="7"/>
  <c r="E10" i="10"/>
  <c r="E13" i="9"/>
  <c r="H10" i="7"/>
  <c r="K39" i="59"/>
  <c r="L39" i="59"/>
  <c r="J19" i="59"/>
  <c r="D51" i="47"/>
  <c r="G55" i="47" s="1"/>
  <c r="E20" i="47"/>
  <c r="G22" i="47"/>
  <c r="D138" i="47"/>
  <c r="G139" i="47" s="1"/>
  <c r="C13" i="29"/>
  <c r="D9" i="29"/>
  <c r="C21" i="9"/>
  <c r="H21" i="59"/>
  <c r="I20" i="59"/>
  <c r="E59" i="30"/>
  <c r="C25" i="29"/>
  <c r="G16" i="7"/>
  <c r="H16" i="7" s="1"/>
  <c r="E20" i="7"/>
  <c r="I72" i="59"/>
  <c r="I71" i="59" s="1"/>
  <c r="I174" i="59"/>
  <c r="H26" i="59"/>
  <c r="L26" i="59" s="1"/>
  <c r="D79" i="21"/>
  <c r="E80" i="21" s="1"/>
  <c r="F27" i="29"/>
  <c r="G237" i="59"/>
  <c r="E237" i="59" s="1"/>
  <c r="L237" i="59" s="1"/>
  <c r="E238" i="59"/>
  <c r="L114" i="59"/>
  <c r="H102" i="59"/>
  <c r="L102" i="59" s="1"/>
  <c r="H183" i="47"/>
  <c r="D198" i="47"/>
  <c r="E181" i="47"/>
  <c r="G27" i="47"/>
  <c r="D81" i="30"/>
  <c r="E82" i="30" s="1"/>
  <c r="C12" i="28"/>
  <c r="D10" i="28"/>
  <c r="E59" i="28"/>
  <c r="E67" i="28" s="1"/>
  <c r="E74" i="28" s="1"/>
  <c r="G204" i="59"/>
  <c r="E204" i="59" s="1"/>
  <c r="G72" i="59"/>
  <c r="E73" i="59"/>
  <c r="E72" i="59" s="1"/>
  <c r="E71" i="59" s="1"/>
  <c r="L64" i="59"/>
  <c r="L67" i="59"/>
  <c r="D112" i="47"/>
  <c r="G116" i="47" s="1"/>
  <c r="E122" i="59"/>
  <c r="L122" i="59" s="1"/>
  <c r="L66" i="59"/>
  <c r="L62" i="59"/>
  <c r="H32" i="59"/>
  <c r="L32" i="59" s="1"/>
  <c r="E21" i="59"/>
  <c r="I178" i="47"/>
  <c r="G67" i="47"/>
  <c r="E65" i="47"/>
  <c r="E61" i="47" s="1"/>
  <c r="E33" i="47"/>
  <c r="E19" i="47" s="1"/>
  <c r="D15" i="21"/>
  <c r="D57" i="21" s="1"/>
  <c r="G89" i="28"/>
  <c r="C69" i="28"/>
  <c r="D68" i="28"/>
  <c r="D59" i="28" s="1"/>
  <c r="D13" i="28"/>
  <c r="C13" i="28" s="1"/>
  <c r="D98" i="8"/>
  <c r="D96" i="8" s="1"/>
  <c r="D91" i="8" s="1"/>
  <c r="D90" i="8" s="1"/>
  <c r="D21" i="10"/>
  <c r="G318" i="59"/>
  <c r="I204" i="59"/>
  <c r="H204" i="59" s="1"/>
  <c r="I132" i="59"/>
  <c r="H132" i="59" s="1"/>
  <c r="L132" i="59" s="1"/>
  <c r="L133" i="59"/>
  <c r="H131" i="59"/>
  <c r="H118" i="59"/>
  <c r="I118" i="59" s="1"/>
  <c r="G44" i="59"/>
  <c r="E44" i="59" s="1"/>
  <c r="E20" i="59"/>
  <c r="E151" i="47"/>
  <c r="E10" i="47"/>
  <c r="F14" i="34"/>
  <c r="D18" i="30"/>
  <c r="D76" i="28"/>
  <c r="E129" i="59"/>
  <c r="L129" i="59" s="1"/>
  <c r="F162" i="59"/>
  <c r="E162" i="59" s="1"/>
  <c r="D38" i="30"/>
  <c r="E37" i="30" s="1"/>
  <c r="D9" i="21"/>
  <c r="C61" i="28"/>
  <c r="F26" i="28"/>
  <c r="F30" i="28" s="1"/>
  <c r="D12" i="8"/>
  <c r="D7" i="8" s="1"/>
  <c r="E16" i="10"/>
  <c r="E10" i="9"/>
  <c r="G14" i="7"/>
  <c r="H14" i="7" s="1"/>
  <c r="G13" i="7"/>
  <c r="H13" i="7" s="1"/>
  <c r="C20" i="7"/>
  <c r="D9" i="34"/>
  <c r="D15" i="34" s="1"/>
  <c r="D18" i="29"/>
  <c r="D18" i="21"/>
  <c r="F26" i="29"/>
  <c r="E16" i="28"/>
  <c r="E23" i="28" s="1"/>
  <c r="E19" i="10"/>
  <c r="G18" i="7"/>
  <c r="H18" i="7" s="1"/>
  <c r="G17" i="7"/>
  <c r="H17" i="7" s="1"/>
  <c r="G15" i="7"/>
  <c r="H15" i="7" s="1"/>
  <c r="E87" i="59"/>
  <c r="E86" i="59" s="1"/>
  <c r="E130" i="59"/>
  <c r="L130" i="59" s="1"/>
  <c r="E15" i="34"/>
  <c r="G13" i="34"/>
  <c r="I13" i="34" s="1"/>
  <c r="G11" i="34"/>
  <c r="E120" i="59"/>
  <c r="F12" i="34"/>
  <c r="F9" i="34" s="1"/>
  <c r="F15" i="34" s="1"/>
  <c r="G10" i="34"/>
  <c r="G15" i="34" s="1"/>
  <c r="G87" i="59"/>
  <c r="G86" i="59" s="1"/>
  <c r="E128" i="59"/>
  <c r="L128" i="59" s="1"/>
  <c r="G12" i="34"/>
  <c r="I12" i="34" s="1"/>
  <c r="F131" i="59"/>
  <c r="E131" i="59" s="1"/>
  <c r="F160" i="59"/>
  <c r="E121" i="59"/>
  <c r="F118" i="59"/>
  <c r="L120" i="59"/>
  <c r="F100" i="59"/>
  <c r="C9" i="34"/>
  <c r="F20" i="7"/>
  <c r="H11" i="7"/>
  <c r="C21" i="10"/>
  <c r="B20" i="7"/>
  <c r="G9" i="7"/>
  <c r="L71" i="59" l="1"/>
  <c r="H158" i="59"/>
  <c r="I158" i="59" s="1"/>
  <c r="I31" i="59"/>
  <c r="H31" i="59" s="1"/>
  <c r="L31" i="59" s="1"/>
  <c r="D59" i="13"/>
  <c r="D56" i="13" s="1"/>
  <c r="D66" i="13" s="1"/>
  <c r="C19" i="11"/>
  <c r="C20" i="11" s="1"/>
  <c r="C23" i="11" s="1"/>
  <c r="C24" i="11" s="1"/>
  <c r="C35" i="11" s="1"/>
  <c r="F36" i="28"/>
  <c r="E21" i="9"/>
  <c r="D8" i="13"/>
  <c r="H99" i="59"/>
  <c r="F20" i="28"/>
  <c r="F19" i="28"/>
  <c r="F21" i="28"/>
  <c r="G20" i="7"/>
  <c r="E21" i="10"/>
  <c r="H9" i="7"/>
  <c r="H20" i="7" s="1"/>
  <c r="C59" i="28"/>
  <c r="C67" i="28" s="1"/>
  <c r="C74" i="28" s="1"/>
  <c r="D67" i="28"/>
  <c r="D74" i="28" s="1"/>
  <c r="D25" i="8"/>
  <c r="F61" i="28"/>
  <c r="F64" i="28" s="1"/>
  <c r="D75" i="28"/>
  <c r="D88" i="28" s="1"/>
  <c r="C76" i="28"/>
  <c r="G30" i="59"/>
  <c r="I210" i="47"/>
  <c r="I182" i="47"/>
  <c r="H174" i="59"/>
  <c r="F28" i="29"/>
  <c r="F29" i="29"/>
  <c r="G20" i="47"/>
  <c r="G53" i="47"/>
  <c r="G56" i="47"/>
  <c r="G54" i="47"/>
  <c r="G57" i="47"/>
  <c r="G51" i="47"/>
  <c r="G52" i="47"/>
  <c r="D17" i="29"/>
  <c r="C18" i="29"/>
  <c r="C68" i="28"/>
  <c r="G68" i="28"/>
  <c r="G71" i="28" s="1"/>
  <c r="E85" i="28"/>
  <c r="E152" i="47"/>
  <c r="E149" i="47" s="1"/>
  <c r="E119" i="59"/>
  <c r="L119" i="59" s="1"/>
  <c r="D60" i="30"/>
  <c r="D57" i="30" s="1"/>
  <c r="D66" i="30" s="1"/>
  <c r="D8" i="30"/>
  <c r="E18" i="30"/>
  <c r="G33" i="47"/>
  <c r="G117" i="47"/>
  <c r="E102" i="47"/>
  <c r="G115" i="47"/>
  <c r="G71" i="59"/>
  <c r="F161" i="59"/>
  <c r="E161" i="59" s="1"/>
  <c r="H30" i="59"/>
  <c r="I175" i="59"/>
  <c r="H175" i="59" s="1"/>
  <c r="I19" i="59"/>
  <c r="H20" i="59"/>
  <c r="L20" i="59" s="1"/>
  <c r="D142" i="47"/>
  <c r="G141" i="47"/>
  <c r="G140" i="47"/>
  <c r="G21" i="47"/>
  <c r="E9" i="47"/>
  <c r="G61" i="47"/>
  <c r="E60" i="47"/>
  <c r="I58" i="47"/>
  <c r="I61" i="47" s="1"/>
  <c r="I63" i="47" s="1"/>
  <c r="E37" i="21"/>
  <c r="E48" i="21" s="1"/>
  <c r="D58" i="21"/>
  <c r="E59" i="21" s="1"/>
  <c r="D113" i="8"/>
  <c r="D8" i="21"/>
  <c r="H163" i="59"/>
  <c r="G113" i="47"/>
  <c r="L204" i="59"/>
  <c r="D9" i="28"/>
  <c r="C10" i="28"/>
  <c r="D8" i="29"/>
  <c r="C9" i="29"/>
  <c r="G28" i="47"/>
  <c r="I10" i="34"/>
  <c r="I15" i="34" s="1"/>
  <c r="F117" i="59"/>
  <c r="G118" i="59"/>
  <c r="G99" i="59" s="1"/>
  <c r="G98" i="59" s="1"/>
  <c r="G70" i="59" s="1"/>
  <c r="E100" i="59"/>
  <c r="F99" i="59"/>
  <c r="L121" i="59"/>
  <c r="I176" i="59"/>
  <c r="H98" i="59"/>
  <c r="H70" i="59" s="1"/>
  <c r="E118" i="59"/>
  <c r="E160" i="59"/>
  <c r="F163" i="59"/>
  <c r="J118" i="59"/>
  <c r="I99" i="59"/>
  <c r="I98" i="59" s="1"/>
  <c r="L131" i="59"/>
  <c r="D68" i="13" l="1"/>
  <c r="D71" i="13"/>
  <c r="D105" i="13" s="1"/>
  <c r="D106" i="13" s="1"/>
  <c r="D108" i="13" s="1"/>
  <c r="D69" i="13"/>
  <c r="D72" i="13"/>
  <c r="D74" i="13" s="1"/>
  <c r="F22" i="28"/>
  <c r="F159" i="59"/>
  <c r="E159" i="59" s="1"/>
  <c r="F30" i="29"/>
  <c r="D90" i="28"/>
  <c r="D92" i="28" s="1"/>
  <c r="C92" i="28" s="1"/>
  <c r="I34" i="47"/>
  <c r="E148" i="47"/>
  <c r="G16" i="47"/>
  <c r="I172" i="59"/>
  <c r="H172" i="59" s="1"/>
  <c r="F10" i="29"/>
  <c r="F13" i="29" s="1"/>
  <c r="D8" i="28"/>
  <c r="C9" i="28"/>
  <c r="G10" i="47"/>
  <c r="G142" i="47"/>
  <c r="D143" i="47"/>
  <c r="E82" i="28"/>
  <c r="E75" i="28" s="1"/>
  <c r="E88" i="28" s="1"/>
  <c r="C85" i="28"/>
  <c r="G22" i="29"/>
  <c r="C17" i="29"/>
  <c r="F18" i="29" s="1"/>
  <c r="E30" i="59"/>
  <c r="G175" i="59"/>
  <c r="G19" i="59"/>
  <c r="F77" i="28"/>
  <c r="F79" i="28"/>
  <c r="F80" i="28"/>
  <c r="F78" i="28"/>
  <c r="C8" i="29"/>
  <c r="D68" i="30"/>
  <c r="D71" i="30"/>
  <c r="D103" i="30" s="1"/>
  <c r="D104" i="30" s="1"/>
  <c r="D106" i="30" s="1"/>
  <c r="D69" i="30"/>
  <c r="D70" i="30"/>
  <c r="D97" i="30" s="1"/>
  <c r="D98" i="30" s="1"/>
  <c r="D100" i="30" s="1"/>
  <c r="G72" i="28"/>
  <c r="G74" i="28"/>
  <c r="D55" i="21"/>
  <c r="D64" i="21" s="1"/>
  <c r="D16" i="29"/>
  <c r="D23" i="29" s="1"/>
  <c r="I82" i="59"/>
  <c r="H19" i="59"/>
  <c r="H82" i="59" s="1"/>
  <c r="I171" i="59"/>
  <c r="E86" i="47"/>
  <c r="I133" i="47"/>
  <c r="G19" i="47"/>
  <c r="F72" i="28"/>
  <c r="F70" i="28"/>
  <c r="F71" i="28"/>
  <c r="F69" i="28"/>
  <c r="G85" i="59"/>
  <c r="F98" i="59"/>
  <c r="G176" i="59"/>
  <c r="I70" i="59"/>
  <c r="I85" i="59"/>
  <c r="E99" i="59"/>
  <c r="K118" i="59" s="1"/>
  <c r="L100" i="59"/>
  <c r="E117" i="59"/>
  <c r="L117" i="59" s="1"/>
  <c r="L118" i="59"/>
  <c r="E163" i="59"/>
  <c r="F164" i="59"/>
  <c r="D79" i="13" l="1"/>
  <c r="D80" i="13" s="1"/>
  <c r="D96" i="13" s="1"/>
  <c r="G135" i="47"/>
  <c r="E153" i="47"/>
  <c r="G129" i="47"/>
  <c r="G87" i="47"/>
  <c r="E73" i="47"/>
  <c r="G86" i="47" s="1"/>
  <c r="G112" i="47"/>
  <c r="F81" i="28"/>
  <c r="L30" i="59"/>
  <c r="K31" i="59"/>
  <c r="C16" i="29"/>
  <c r="C23" i="29" s="1"/>
  <c r="F10" i="28"/>
  <c r="F13" i="28" s="1"/>
  <c r="E175" i="59"/>
  <c r="G172" i="59"/>
  <c r="E172" i="59" s="1"/>
  <c r="G102" i="47"/>
  <c r="D67" i="30"/>
  <c r="D79" i="30"/>
  <c r="D80" i="30" s="1"/>
  <c r="D94" i="30" s="1"/>
  <c r="E106" i="30" s="1"/>
  <c r="F20" i="29"/>
  <c r="F19" i="29"/>
  <c r="F21" i="29"/>
  <c r="D146" i="47"/>
  <c r="G143" i="47"/>
  <c r="C8" i="28"/>
  <c r="C37" i="28" s="1"/>
  <c r="C43" i="28" s="1"/>
  <c r="D37" i="28"/>
  <c r="D91" i="28"/>
  <c r="C91" i="28" s="1"/>
  <c r="C82" i="28"/>
  <c r="F73" i="28"/>
  <c r="D68" i="21"/>
  <c r="D97" i="21" s="1"/>
  <c r="D98" i="21" s="1"/>
  <c r="D100" i="21" s="1"/>
  <c r="D66" i="21"/>
  <c r="D69" i="21"/>
  <c r="D103" i="21" s="1"/>
  <c r="D104" i="21" s="1"/>
  <c r="D106" i="21" s="1"/>
  <c r="D67" i="21"/>
  <c r="D41" i="29" s="1"/>
  <c r="C41" i="29" s="1"/>
  <c r="G82" i="59"/>
  <c r="E19" i="59"/>
  <c r="G171" i="59"/>
  <c r="E171" i="59" s="1"/>
  <c r="D16" i="28"/>
  <c r="D23" i="28" s="1"/>
  <c r="H171" i="59"/>
  <c r="J172" i="59" s="1"/>
  <c r="H178" i="59"/>
  <c r="I178" i="59" s="1"/>
  <c r="C90" i="28"/>
  <c r="E98" i="59"/>
  <c r="L99" i="59"/>
  <c r="K132" i="59"/>
  <c r="K129" i="59"/>
  <c r="K130" i="59"/>
  <c r="K120" i="59"/>
  <c r="K121" i="59"/>
  <c r="K131" i="59"/>
  <c r="F85" i="59"/>
  <c r="F70" i="59"/>
  <c r="E164" i="59"/>
  <c r="L164" i="59" s="1"/>
  <c r="F166" i="59"/>
  <c r="K100" i="59"/>
  <c r="E176" i="59"/>
  <c r="C16" i="28" l="1"/>
  <c r="C23" i="28" s="1"/>
  <c r="F22" i="29"/>
  <c r="G95" i="28"/>
  <c r="I180" i="59"/>
  <c r="I183" i="59"/>
  <c r="I181" i="59"/>
  <c r="H181" i="59" s="1"/>
  <c r="I182" i="59"/>
  <c r="F86" i="28"/>
  <c r="F84" i="28"/>
  <c r="F83" i="28"/>
  <c r="C75" i="28"/>
  <c r="C88" i="28" s="1"/>
  <c r="C94" i="28" s="1"/>
  <c r="E100" i="30"/>
  <c r="E11" i="59"/>
  <c r="E12" i="59" s="1"/>
  <c r="L19" i="59"/>
  <c r="K20" i="59"/>
  <c r="D74" i="30"/>
  <c r="D72" i="30" s="1"/>
  <c r="D65" i="21"/>
  <c r="D72" i="21" s="1"/>
  <c r="D43" i="29" s="1"/>
  <c r="D32" i="29" s="1"/>
  <c r="D77" i="21"/>
  <c r="D78" i="21" s="1"/>
  <c r="D94" i="21" s="1"/>
  <c r="E100" i="21" s="1"/>
  <c r="F85" i="28"/>
  <c r="K30" i="59"/>
  <c r="D59" i="47"/>
  <c r="E154" i="47"/>
  <c r="E222" i="47" s="1"/>
  <c r="G74" i="47"/>
  <c r="G136" i="47"/>
  <c r="E166" i="59"/>
  <c r="L166" i="59" s="1"/>
  <c r="F169" i="59"/>
  <c r="E13" i="59"/>
  <c r="L98" i="59"/>
  <c r="E70" i="59"/>
  <c r="E85" i="59"/>
  <c r="L176" i="59"/>
  <c r="K176" i="59"/>
  <c r="K99" i="59"/>
  <c r="E14" i="59" l="1"/>
  <c r="E73" i="30"/>
  <c r="E155" i="47"/>
  <c r="E157" i="47" s="1"/>
  <c r="F87" i="28"/>
  <c r="H183" i="59"/>
  <c r="H234" i="59" s="1"/>
  <c r="H236" i="59" s="1"/>
  <c r="I234" i="59"/>
  <c r="I236" i="59" s="1"/>
  <c r="I252" i="59" s="1"/>
  <c r="G155" i="47"/>
  <c r="E160" i="47"/>
  <c r="E207" i="47" s="1"/>
  <c r="E209" i="47" s="1"/>
  <c r="D31" i="29"/>
  <c r="D24" i="29" s="1"/>
  <c r="D37" i="29" s="1"/>
  <c r="E38" i="29"/>
  <c r="C32" i="29"/>
  <c r="H182" i="59"/>
  <c r="H228" i="59" s="1"/>
  <c r="H229" i="59" s="1"/>
  <c r="H231" i="59" s="1"/>
  <c r="I228" i="59"/>
  <c r="I229" i="59" s="1"/>
  <c r="I231" i="59" s="1"/>
  <c r="G227" i="59" s="1"/>
  <c r="E227" i="59" s="1"/>
  <c r="I179" i="59"/>
  <c r="I184" i="59" s="1"/>
  <c r="H180" i="59"/>
  <c r="I202" i="59"/>
  <c r="K98" i="59"/>
  <c r="K70" i="59"/>
  <c r="L70" i="59"/>
  <c r="K71" i="59"/>
  <c r="G177" i="59"/>
  <c r="E169" i="59"/>
  <c r="L169" i="59" s="1"/>
  <c r="H179" i="59" l="1"/>
  <c r="E159" i="47"/>
  <c r="E201" i="47" s="1"/>
  <c r="E202" i="47" s="1"/>
  <c r="E204" i="47" s="1"/>
  <c r="E59" i="47"/>
  <c r="E158" i="47"/>
  <c r="E179" i="47" s="1"/>
  <c r="E180" i="47" s="1"/>
  <c r="H184" i="59"/>
  <c r="H186" i="59" s="1"/>
  <c r="H197" i="59" s="1"/>
  <c r="H256" i="59" s="1"/>
  <c r="I186" i="59"/>
  <c r="I197" i="59" s="1"/>
  <c r="D39" i="29"/>
  <c r="C39" i="29" s="1"/>
  <c r="G35" i="29"/>
  <c r="I203" i="59"/>
  <c r="I225" i="59" s="1"/>
  <c r="G200" i="59" s="1"/>
  <c r="E200" i="59" s="1"/>
  <c r="H225" i="59" s="1"/>
  <c r="H202" i="59"/>
  <c r="H203" i="59" s="1"/>
  <c r="C59" i="47"/>
  <c r="D60" i="47" s="1"/>
  <c r="G73" i="47"/>
  <c r="G233" i="59"/>
  <c r="E233" i="59" s="1"/>
  <c r="H252" i="59"/>
  <c r="C31" i="29"/>
  <c r="F32" i="29" s="1"/>
  <c r="G210" i="47"/>
  <c r="E219" i="47"/>
  <c r="G255" i="59"/>
  <c r="E255" i="59" s="1"/>
  <c r="E177" i="59"/>
  <c r="G178" i="59"/>
  <c r="E156" i="47" l="1"/>
  <c r="H254" i="59"/>
  <c r="H253" i="59" s="1"/>
  <c r="F35" i="29"/>
  <c r="F34" i="29"/>
  <c r="F33" i="29"/>
  <c r="C24" i="29"/>
  <c r="C37" i="29" s="1"/>
  <c r="I254" i="59"/>
  <c r="D40" i="29"/>
  <c r="C40" i="29" s="1"/>
  <c r="G219" i="47"/>
  <c r="E161" i="47"/>
  <c r="I155" i="47" s="1"/>
  <c r="E198" i="47"/>
  <c r="E221" i="47" s="1"/>
  <c r="G181" i="47"/>
  <c r="I256" i="59"/>
  <c r="G185" i="59"/>
  <c r="E185" i="59" s="1"/>
  <c r="E82" i="59" s="1"/>
  <c r="G183" i="59"/>
  <c r="G182" i="59"/>
  <c r="G180" i="59"/>
  <c r="G181" i="59"/>
  <c r="E181" i="59" s="1"/>
  <c r="E178" i="59"/>
  <c r="F36" i="29" l="1"/>
  <c r="I253" i="59"/>
  <c r="C43" i="29"/>
  <c r="I161" i="47"/>
  <c r="E163" i="47"/>
  <c r="I219" i="47"/>
  <c r="G198" i="47"/>
  <c r="J219" i="47"/>
  <c r="I204" i="47"/>
  <c r="G202" i="59"/>
  <c r="G179" i="59"/>
  <c r="E180" i="59"/>
  <c r="G228" i="59"/>
  <c r="E182" i="59"/>
  <c r="L178" i="59"/>
  <c r="K178" i="59"/>
  <c r="E183" i="59"/>
  <c r="G234" i="59"/>
  <c r="G163" i="47" l="1"/>
  <c r="E174" i="47"/>
  <c r="E179" i="59"/>
  <c r="G184" i="59"/>
  <c r="G236" i="59"/>
  <c r="E234" i="59"/>
  <c r="E202" i="59"/>
  <c r="L202" i="59" s="1"/>
  <c r="G203" i="59"/>
  <c r="G229" i="59"/>
  <c r="E228" i="59"/>
  <c r="E223" i="47" l="1"/>
  <c r="E220" i="47" s="1"/>
  <c r="I164" i="47"/>
  <c r="I175" i="47" s="1"/>
  <c r="L179" i="59"/>
  <c r="K179" i="59"/>
  <c r="E203" i="59"/>
  <c r="L203" i="59" s="1"/>
  <c r="G225" i="59"/>
  <c r="E225" i="59" s="1"/>
  <c r="E184" i="59"/>
  <c r="G186" i="59"/>
  <c r="E229" i="59"/>
  <c r="G231" i="59"/>
  <c r="E231" i="59" s="1"/>
  <c r="E236" i="59"/>
  <c r="L236" i="59" s="1"/>
  <c r="G252" i="59"/>
  <c r="E252" i="59" l="1"/>
  <c r="G254" i="59"/>
  <c r="E186" i="59"/>
  <c r="L186" i="59" s="1"/>
  <c r="G197" i="59"/>
  <c r="L184" i="59"/>
  <c r="K184" i="59"/>
  <c r="G256" i="59" l="1"/>
  <c r="E256" i="59" s="1"/>
  <c r="E197" i="59"/>
  <c r="L197" i="59" s="1"/>
  <c r="E254" i="59"/>
  <c r="G253" i="59" l="1"/>
  <c r="E253" i="59" s="1"/>
  <c r="E260" i="59" s="1"/>
  <c r="D14" i="88" l="1"/>
  <c r="E14" i="88" s="1"/>
  <c r="F14" i="88" l="1"/>
  <c r="D13" i="88"/>
  <c r="D80" i="88" l="1"/>
  <c r="E13" i="88"/>
  <c r="F13" i="8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155" authorId="0" shapeId="0" xr:uid="{00000000-0006-0000-0000-000001000000}">
      <text>
        <r>
          <rPr>
            <b/>
            <sz val="8"/>
            <color indexed="81"/>
            <rFont val="Tahoma"/>
            <family val="2"/>
          </rPr>
          <t>Administrator:</t>
        </r>
        <r>
          <rPr>
            <sz val="8"/>
            <color indexed="81"/>
            <rFont val="Tahoma"/>
            <family val="2"/>
          </rPr>
          <t xml:space="preserve">
249281354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135" authorId="0" shapeId="0" xr:uid="{00000000-0006-0000-0200-000001000000}">
      <text>
        <r>
          <rPr>
            <b/>
            <sz val="8"/>
            <color indexed="81"/>
            <rFont val="Tahoma"/>
            <family val="2"/>
          </rPr>
          <t>Administrator:</t>
        </r>
        <r>
          <rPr>
            <sz val="8"/>
            <color indexed="81"/>
            <rFont val="Tahoma"/>
            <family val="2"/>
          </rPr>
          <t xml:space="preserve">
249281354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65" authorId="0" shapeId="0" xr:uid="{00000000-0006-0000-0600-000001000000}">
      <text>
        <r>
          <rPr>
            <b/>
            <sz val="8"/>
            <color indexed="81"/>
            <rFont val="Tahoma"/>
            <family val="2"/>
          </rPr>
          <t>Administrator:</t>
        </r>
        <r>
          <rPr>
            <sz val="8"/>
            <color indexed="81"/>
            <rFont val="Tahoma"/>
            <family val="2"/>
          </rPr>
          <t xml:space="preserve">
249281354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63" authorId="0" shapeId="0" xr:uid="{00000000-0006-0000-0700-000001000000}">
      <text>
        <r>
          <rPr>
            <b/>
            <sz val="8"/>
            <color indexed="81"/>
            <rFont val="Tahoma"/>
            <family val="2"/>
          </rPr>
          <t>Administrator:</t>
        </r>
        <r>
          <rPr>
            <sz val="8"/>
            <color indexed="81"/>
            <rFont val="Tahoma"/>
            <family val="2"/>
          </rPr>
          <t xml:space="preserve">
249281354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32" authorId="0" shapeId="0" xr:uid="{00000000-0006-0000-0800-000001000000}">
      <text>
        <r>
          <rPr>
            <b/>
            <sz val="8"/>
            <color indexed="81"/>
            <rFont val="Tahoma"/>
            <family val="2"/>
          </rPr>
          <t>Administrator:</t>
        </r>
        <r>
          <rPr>
            <sz val="8"/>
            <color indexed="81"/>
            <rFont val="Tahoma"/>
            <family val="2"/>
          </rPr>
          <t xml:space="preserve">
300000000
</t>
        </r>
      </text>
    </comment>
    <comment ref="D34" authorId="0" shapeId="0" xr:uid="{00000000-0006-0000-0800-000002000000}">
      <text>
        <r>
          <rPr>
            <b/>
            <sz val="8"/>
            <color indexed="81"/>
            <rFont val="Tahoma"/>
            <family val="2"/>
          </rPr>
          <t>Administrator:</t>
        </r>
        <r>
          <rPr>
            <sz val="8"/>
            <color indexed="81"/>
            <rFont val="Tahoma"/>
            <family val="2"/>
          </rPr>
          <t xml:space="preserve">
3000000000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83" authorId="0" shapeId="0" xr:uid="{00000000-0006-0000-0900-000001000000}">
      <text>
        <r>
          <rPr>
            <b/>
            <sz val="8"/>
            <color indexed="81"/>
            <rFont val="Tahoma"/>
            <family val="2"/>
          </rPr>
          <t>Administrator:</t>
        </r>
        <r>
          <rPr>
            <sz val="8"/>
            <color indexed="81"/>
            <rFont val="Tahoma"/>
            <family val="2"/>
          </rPr>
          <t xml:space="preserve">
300000000
</t>
        </r>
      </text>
    </comment>
    <comment ref="D85" authorId="0" shapeId="0" xr:uid="{00000000-0006-0000-0900-000002000000}">
      <text>
        <r>
          <rPr>
            <b/>
            <sz val="8"/>
            <color indexed="81"/>
            <rFont val="Tahoma"/>
            <family val="2"/>
          </rPr>
          <t>Administrator:</t>
        </r>
        <r>
          <rPr>
            <sz val="8"/>
            <color indexed="81"/>
            <rFont val="Tahoma"/>
            <family val="2"/>
          </rPr>
          <t xml:space="preserve">
3000000000
</t>
        </r>
      </text>
    </comment>
  </commentList>
</comments>
</file>

<file path=xl/sharedStrings.xml><?xml version="1.0" encoding="utf-8"?>
<sst xmlns="http://schemas.openxmlformats.org/spreadsheetml/2006/main" count="7052" uniqueCount="2701">
  <si>
    <t>TrÝch quü khen th­ëng cho CBVC nh©n dÞp 30/4, 1/5</t>
  </si>
  <si>
    <t>TT</t>
  </si>
  <si>
    <t>Thuéc khèi</t>
  </si>
  <si>
    <t>§¹t</t>
  </si>
  <si>
    <t>Tæng sè</t>
  </si>
  <si>
    <t>Kh¸m ch÷a bÖnh</t>
  </si>
  <si>
    <t>Dù phßng</t>
  </si>
  <si>
    <t>tû lÖ</t>
  </si>
  <si>
    <t>Thu tõ ng©n s¸ch nhµ n­íc cÊp</t>
  </si>
  <si>
    <t>Tõ nguån giao tù chñ</t>
  </si>
  <si>
    <t>*</t>
  </si>
  <si>
    <t>Dù to¸n giao ®Çu n¨m</t>
  </si>
  <si>
    <t xml:space="preserve">Dù to¸n bæ xung trong n¨m </t>
  </si>
  <si>
    <t>Tõ nguån kh«ng giao tù chñ</t>
  </si>
  <si>
    <t>ChiÕm tû lÖ trong tæng thu NS</t>
  </si>
  <si>
    <t>C¸c nguån thu t¹i ®¬n vÞ</t>
  </si>
  <si>
    <t>Thu viÖn phÝ ( bao gåm c¶ BHYT)</t>
  </si>
  <si>
    <t>Thu phÝ Y tÕ dù phßng</t>
  </si>
  <si>
    <t>Thu liªn doanh, liªn kÕt</t>
  </si>
  <si>
    <t>Thu tõ c¸c dÞch vô coi xe, cho thuª.....</t>
  </si>
  <si>
    <t>Chi tõ ng©n s¸ch nhµ n­íc cÊp</t>
  </si>
  <si>
    <t>Chi hµnh chÝnh</t>
  </si>
  <si>
    <t>Chi chuyªn m«n nghiÖp vô</t>
  </si>
  <si>
    <t>C¸c kho¶n chi kh¸c</t>
  </si>
  <si>
    <t>Chi tõ nguån thu t¹i ®¬n vÞ</t>
  </si>
  <si>
    <t>Chªnh lÖc thu - Chi</t>
  </si>
  <si>
    <t>Thanh toán tiền thuê xe vân chuyển dầu chạy máy phát điện</t>
  </si>
  <si>
    <t>Thanh toán tiền thuê xe ô tô đưa đón đoàn chuyên gia nhật bản về mổ nhân đạo sứt môi hở hàm ếch</t>
  </si>
  <si>
    <t>Thanh toán tiền thuê xe VC bình ô xy đi Nho Quan</t>
  </si>
  <si>
    <t>Thanh toán tiền đào tạo giảng viên gảng dạy lâm sàng- Từ ngày 23/7 đến 27/7/2012</t>
  </si>
  <si>
    <t>Thanh toán tiền chi phí buổi "Đào tạo tại chỗ về điều trị các bệnh lý tim mạch"</t>
  </si>
  <si>
    <t>Cộng tiểu mục: 6756</t>
  </si>
  <si>
    <t>Thanh toán tiền HĐ gia công thang sửa chữa điện  và sửa chữa tài sản theo Hđ số:0000036; 0000037 ngày 11/1/2012</t>
  </si>
  <si>
    <t>Hç trî ®µo t¹o chuyªn m«n kü thuËt theo h×nh th¸c cÇm tay chØ viÖc chuyÓn 2013</t>
  </si>
  <si>
    <t xml:space="preserve">    + Hç trî tiÒn ¨n trùc</t>
  </si>
  <si>
    <t>* BHYT t¹m øng kinh phÝ cßn thiÕu ®Õn th¸ng 31/12/2012 chuyÓn 2013</t>
  </si>
  <si>
    <t xml:space="preserve">     Trong ®ã: Kho¸n VPP hµng th¸ng: </t>
  </si>
  <si>
    <t xml:space="preserve">             + GiÊy vÖ sinh </t>
  </si>
  <si>
    <t>Dịch vụ công cộng</t>
  </si>
  <si>
    <t>Chi công việc</t>
  </si>
  <si>
    <t>Kinh phÝ th­êng xuyªn n¨m trước chuyÓn sang</t>
  </si>
  <si>
    <t>Nguồn làm lương năm 2011 chuyen sang</t>
  </si>
  <si>
    <t>§· lµm l­¬ng 2012</t>
  </si>
  <si>
    <t>Cßn d­ nguån lµm l­¬ng chuyÓn sang 2013</t>
  </si>
  <si>
    <t>C©n ®èi x¸c ®Þnh chªnh lÖch thu chi n¨m 2012</t>
  </si>
  <si>
    <t>N¨m trước chuyÓn sang</t>
  </si>
  <si>
    <t>Tên tài khoản: Quỹ phúc lợi - Số hiệu: 4312</t>
  </si>
  <si>
    <t>(685.411.032)</t>
  </si>
  <si>
    <t>28/12/2012</t>
  </si>
  <si>
    <t>Thanh toán tiền chúc mừng Hội nghị điều dưỡng BV Việt Đức</t>
  </si>
  <si>
    <t>Thanh toán Hđ cung cấp máy giặt, sấy tự động ( Giặt khăn lau tay) theo Hđ số: 0004221 ngày 13/11/2012</t>
  </si>
  <si>
    <t>Thanh toán HĐ cung cấp máy Scan P1102 theo HĐ số: 000452 ngày 18/9/2012</t>
  </si>
  <si>
    <t>KB379</t>
  </si>
  <si>
    <t>Thanh toán mua tủ lạnh bảo quản thuốc cho khoa chấn thương theo HĐ số: 0093267 ngày 23/11/2012</t>
  </si>
  <si>
    <t>KB383</t>
  </si>
  <si>
    <t>Thanh toán HĐ gia công lắp đặt 2 chậu rửa, giá để dụng cụ phẫu thuật sau rửa tại khoa KSNK theo HĐ số: 0046233 ngày 22/11/2012</t>
  </si>
  <si>
    <t>Cộng tiểu mục: 9055</t>
  </si>
  <si>
    <t>KB149</t>
  </si>
  <si>
    <t>Thanh toán HĐ lắp đặt điều hoà phòng cải tạo hành nhà điều trị Bệnh nhân hệ nội và hệ ngoại theo HĐ số: 0024246 ngày 11/5/2012</t>
  </si>
  <si>
    <t>Cộng tiểu mục: 9056</t>
  </si>
  <si>
    <t>Cộng tiểu mục: 9062</t>
  </si>
  <si>
    <t>Cộng tiểu mục: 9099</t>
  </si>
  <si>
    <t>Phát sinh Mục: 9050</t>
  </si>
  <si>
    <t>Cộng lũy kế Mục: 9050</t>
  </si>
  <si>
    <t>Phát sinh nhóm: III</t>
  </si>
  <si>
    <t>Phát sinh Loại: 520   Khoản: 521</t>
  </si>
  <si>
    <t>Số dư cuối kỳ Loại: 520   Khoản: 521</t>
  </si>
  <si>
    <t>Tổng cộng phát sinh:</t>
  </si>
  <si>
    <t>Trích lương thu hồi tạm ứng  lương tháng 2/2012</t>
  </si>
  <si>
    <t>Thanh toán HĐ mua ophần mềm tra cứu văn bản  cập nhật trực tuyến theo HĐ ngày 10/7/2012</t>
  </si>
  <si>
    <t>07/09/2012</t>
  </si>
  <si>
    <t>KB280</t>
  </si>
  <si>
    <t>Thanh toán KP mua CCDC phục vụ công tác sửa chữa điện theo HĐ số: 0002116; 0002115 ngày 19/8/2012</t>
  </si>
  <si>
    <t>Thanh toán tiền mua  Vật tư văn phòng khác theo HĐ số: 0008374 ngày 6/9/2012</t>
  </si>
  <si>
    <t>26/11/2012</t>
  </si>
  <si>
    <t>KB360</t>
  </si>
  <si>
    <t>Thanh toán tiền mua lịch 2012 theo HĐ số: 031107 ngày 7/11/2012</t>
  </si>
  <si>
    <t>Cộng tiểu mục: 6599</t>
  </si>
  <si>
    <t>Phát sinh Mục: 6550</t>
  </si>
  <si>
    <t>Cộng lũy kế Mục: 6550</t>
  </si>
  <si>
    <t>KB33</t>
  </si>
  <si>
    <t>Thanh toán tiền điện thoại  tháng 12/2011 theo Hđ số:1075187;1075186;1075185;1075181;1075180;;1075171;1075189; 1075190; 1075192; 1075184; 1075175; 1075174; 1075173; 1075172; 1075234 ngày 6/1/2012</t>
  </si>
  <si>
    <t>KB37</t>
  </si>
  <si>
    <t>Thanh toán tiền điện thoại tháng 1/2012</t>
  </si>
  <si>
    <t>21/03/2012</t>
  </si>
  <si>
    <t>Thanh toán tiền trực CM 24/24h tháng 11/2012</t>
  </si>
  <si>
    <t>Cộng tiểu mục: 6114</t>
  </si>
  <si>
    <t xml:space="preserve">Thanh toán HĐ bảo vệ bệnh viện, trông giữ nhà xe CBVC tháng 7/2012 theo hoá đơn số: 0001791; 0001790 ngày 31/7/2012 </t>
  </si>
  <si>
    <t>20/09/2012</t>
  </si>
  <si>
    <t>KB302</t>
  </si>
  <si>
    <t>Thanh toán HĐ bảo vệ bệnh viện, nhà xe CBVC tháng 8/2012 theo Hđ số: 0001902;0001901 ngày 31/8/2012</t>
  </si>
  <si>
    <t>KB321</t>
  </si>
  <si>
    <t xml:space="preserve">Trích lương, các khoản phải nộp theo lương tháng 7/2012
</t>
  </si>
  <si>
    <t>21/08/2012</t>
  </si>
  <si>
    <t>Thanh toán tiền phẫu thuật</t>
  </si>
  <si>
    <t>Cộng tiểu mục: 6116</t>
  </si>
  <si>
    <t>Thanh toán bồi dưỡng bằng hiện vật cho các đối tượng LĐ trong điều kiện độc hại, nguy hiểm tháng 1+2/2012</t>
  </si>
  <si>
    <t>Thanh toán bồi dưỡng bằng hiện vật tháng 3+4/2012</t>
  </si>
  <si>
    <t>Cộng tiểu mục: 6149</t>
  </si>
  <si>
    <t>Phát sinh Mục: 6100</t>
  </si>
  <si>
    <t>Cộng lũy kế Mục: 6100</t>
  </si>
  <si>
    <t>KB81</t>
  </si>
  <si>
    <t>Thanh toán HĐ mua chất keo tụ, men vi sinh xử lý nước thải theo HĐ số:0000007 ngày 25/3/2012</t>
  </si>
  <si>
    <t>KB168</t>
  </si>
  <si>
    <t>Thanh toán HĐ cung cấp men vi sinh xử lý nước thải tháng 5+6/2012 theo Hđ số: 0000053 ngày 29/5/2012</t>
  </si>
  <si>
    <t>28/08/2012</t>
  </si>
  <si>
    <t>KB271</t>
  </si>
  <si>
    <t>Thanh toán Hđ cung cấp HC, Keo tụ xử lý nước thải Bệnh viện quý III/2012 theo HĐ số: 0000060 ngày 27/7/2012</t>
  </si>
  <si>
    <t>KB395</t>
  </si>
  <si>
    <t>Thanh toán tiền mua sách luật CBCC năm 2012</t>
  </si>
  <si>
    <t>Thanh toán kinh phí truyền thông GDSK- Quý I/2012</t>
  </si>
  <si>
    <t>Thanh toán KP truyền thông GDSK Quý II/2012</t>
  </si>
  <si>
    <t>Thanh toán KP tổ chức hội thảo công tác KCB BHYT- PT kỹ thuật mũi nhọn- n/c KH trong BV</t>
  </si>
  <si>
    <t>Thanh toán KP tổ chức luyên tập, biểu diễn văn nghệ phục vụ gặp mặt các cụ hưu trí, chuyển công tác, văn nghệ kỷ niệm gạp mặt thày thuyốc tiêu biểu sở y tế và phục vụ kỷ niệm 27/2/2012, đón nhận huân chương Hạng nhì</t>
  </si>
  <si>
    <t>Thanh toán KP trang trí khánh tiết , hoa trang trí hội trường, nơi đón tiếp gặp mặt CBVC đã từng công tác tại BV qua các thời kỳ nhân kỷ niệm ngày thày thuốc VN 27/2/2012</t>
  </si>
  <si>
    <t>CK01.240</t>
  </si>
  <si>
    <t>Thanh toán HĐ phục vụ âm thanh, ánh sáng, Projert phục vụ lễ đón nhận huân chương LĐ hạng nhì theo HĐ số: 0000226 ngày 18/4/2012</t>
  </si>
  <si>
    <t>Thanh toán KP luyện tập văn nghệ phục vụ Đại hội công đoàn ngành Y tế lần thứ V và chào mừng ngày PNVN 20/10</t>
  </si>
  <si>
    <t>Thanh toán tiền hoa, nước phục vụ buổi lễ ký Hđ cung cấp TTBYT của dự án ODA Cộng hoà Áo</t>
  </si>
  <si>
    <t>Thanh toán KP tổ chức kiểm tra 6 tháng đầu năm 2012</t>
  </si>
  <si>
    <t>họp HĐ lương tăng thêm tháng 6/2012</t>
  </si>
  <si>
    <t xml:space="preserve">Thanh toán KP lễ mở thầu các gói dịch vụ cung cấp dịch vụ bảo trì, bảo dưỡng tài sản năm 2012 </t>
  </si>
  <si>
    <t>Thanh toán KP tổ chức kỷ niệm ngày Quốc tế phụ nữ 8/3/2012</t>
  </si>
  <si>
    <t>Thanh toán tiền họp HĐ giải quyết đơn thư khiếu nại</t>
  </si>
  <si>
    <t>Chi họp hội đồng thuốc và điều trị</t>
  </si>
  <si>
    <t>Thanh toán tiền mua chè nước phục vụ tiếp khách, hội nghị.... tháng 6+7/2012</t>
  </si>
  <si>
    <t>Thanh toán KP đoàn KSK ngoại viện CB chiến sỹ trại giam Ninh Khánh , BQL, Khai thác ngày 9+10/6/2012</t>
  </si>
  <si>
    <t>Thanh toán KP hopj HĐ lương tăng thêm tháng 7/2012</t>
  </si>
  <si>
    <t>Thanh toán KP phục vụ hội đồng thẩm định các danh mục kỹ thuật tuyến TW thực hiện tại BV ninh Bình</t>
  </si>
  <si>
    <t>27/09/2012</t>
  </si>
  <si>
    <t>Chụp và rửa ảnh thẻ cho CBVC làm chứng chỉ hành nghề</t>
  </si>
  <si>
    <t>Thanh toán HĐ mua vật tư sửa chữa điện thường xuyên theo Hđ số: 0000036 ngày 23/3/2012</t>
  </si>
  <si>
    <t>KB110</t>
  </si>
  <si>
    <t>Thanh toán tiền mua túi đựng rác thải tháng 9/2012 theo HĐ số: 0079724 ngày 1/9/2012</t>
  </si>
  <si>
    <t>Thanh toán HĐ lắp đặt  các bảng biển hướng dẫn buồng bệnh theo HĐ số: 0000442 ngày 4/9/2012</t>
  </si>
  <si>
    <t>15/09/2012</t>
  </si>
  <si>
    <t>NTT75</t>
  </si>
  <si>
    <t xml:space="preserve">Xuất kho Y dụng cụ, vật tư khác phụ vụ chuyên môn từ 1/7/2012 - 14/7/2012 </t>
  </si>
  <si>
    <t>KB301</t>
  </si>
  <si>
    <t>Thanh toán HĐ cung cấp giiấy vệ sinh  tháng 9/2012 theo HĐ số: 0079723 ngày 1/9/2012</t>
  </si>
  <si>
    <t xml:space="preserve">Xuất thuốc phục vụ công tác điều trị quý III/2012
</t>
  </si>
  <si>
    <t>KB307</t>
  </si>
  <si>
    <t>Thanh toán HĐ cung cấp túi nilon đựng rác thải y tế tháng 10/2012 theo HĐ số: 0079726 ngày 2/10/2012</t>
  </si>
  <si>
    <t>KB323</t>
  </si>
  <si>
    <t>Thanh toán HĐ cung cấp đồ vải phục vụ chuyên môn theo HĐ số: 0000042 ngày 3/10/2012</t>
  </si>
  <si>
    <t>KB333</t>
  </si>
  <si>
    <t>Thanh toán HĐ cung cấp giấy vệ sinh tháng 10/2012 theo Hđ số: 0079725 ngày 2/10/2012</t>
  </si>
  <si>
    <t>Thanh toán tiền mua  hàng hoá phục vụ chuyên môn theo Hđ số: 0036162 ngày 22/10/2012</t>
  </si>
  <si>
    <t>KB344</t>
  </si>
  <si>
    <t>Thanh toán tiền túi nilon đựng rác thải rắn toàn BV tháng 11/2012 theo HĐ 0079728 ngày 1/11/2012</t>
  </si>
  <si>
    <t>KB352</t>
  </si>
  <si>
    <t>Thanh toán Hđ cung cấp giấy vệ sinh tháng 11/2012 theo HĐ số: 0079727 ngày 1/11/2012</t>
  </si>
  <si>
    <t>Thanh toán HĐ cung cấp hộp đựng mẫu xét nghiệm theo HĐ số: 0036195 ;0036196 ngày 16/11/2012</t>
  </si>
  <si>
    <t>30/11/2012</t>
  </si>
  <si>
    <t>NT14</t>
  </si>
  <si>
    <t xml:space="preserve">xuất kho CCDC phục vụ chuyên môn
</t>
  </si>
  <si>
    <t>KB367</t>
  </si>
  <si>
    <t>Thanh toán HĐ cung cấp túi nilon đựng rác tháng 12/2012 theo HĐ số: 0079729 ngày 30/11/2012</t>
  </si>
  <si>
    <t>KB368</t>
  </si>
  <si>
    <t>Thanh toán HĐ cung cấp giấy vệ sinh tháng 12/2012 theo HĐ số: 0079730 ngày 30/11/2012</t>
  </si>
  <si>
    <t>Thanh toán HĐ cung cấp bảng biểu hướng bẫn sử dụng thiết bị trong các khu vệ sinh theo HĐ số: 0000454 ngày 15/9/2012</t>
  </si>
  <si>
    <t>Cộng tiểu mục: 7001</t>
  </si>
  <si>
    <t>14/01/2012</t>
  </si>
  <si>
    <t>KB16</t>
  </si>
  <si>
    <t>Thanh toán tiền mua quạt sưởi cho các buồng khám của khoa khám bệnh theo Hđ số: 0033323 ngày 12/1/2012</t>
  </si>
  <si>
    <t>KB43</t>
  </si>
  <si>
    <t>Thanh toán HĐ mua bàn máy vi tính, ghế cho bệnh nhân ngồi chơf theo Hđ số: 0000255 ngày 16/2/2012</t>
  </si>
  <si>
    <t>KB52</t>
  </si>
  <si>
    <t>Thanh toán tiền mua trng thiết bị phục vụ chuyên môn theo Hđ số: 0033337 ngày 15/2/2012</t>
  </si>
  <si>
    <t>NTT57</t>
  </si>
  <si>
    <t xml:space="preserve">Xuất CCDC phục vụ chuyên môn quý I/2012
</t>
  </si>
  <si>
    <t>KB80</t>
  </si>
  <si>
    <t>Thanh toán HĐ cải tạo hành lang sau khoa gây mê thành phòng giao ban theo HĐ số: 0000063 ngày 30/10/2012</t>
  </si>
  <si>
    <t>KB365</t>
  </si>
  <si>
    <t>Thanh toán HĐ cải tạo hệ thống thông khí tầng 3 khu nhà hệ nội, hệ ngoại theo Hđ số: 0000020 ngày 30/10/2012</t>
  </si>
  <si>
    <t>KB85</t>
  </si>
  <si>
    <t>Thanh toán tiền dự hội nghị KH GMHS tại Quảng Ninh (BS Chuyên, BSThủy, BSCương )</t>
  </si>
  <si>
    <t>Thanh toán phụ cấp lưu trú vận chuyển BN và đi công tác</t>
  </si>
  <si>
    <t>Thanh toán công tác phí tham dự hội nghị tiêu hoa các nước ĐNA</t>
  </si>
  <si>
    <t>Chi thanh toán tiền phòng nghỉ</t>
  </si>
  <si>
    <t>Thanh toán tiền học lớp "Định hướng CK phẫu thuật tạo hình" tại ĐH Y Hà Nội</t>
  </si>
  <si>
    <t>Cộng tiểu mục: 6703</t>
  </si>
  <si>
    <t>Chi lê phí lớp học</t>
  </si>
  <si>
    <t>Thanh toán tiền học phí tham dự lớp điện quang thần kinh</t>
  </si>
  <si>
    <t>Thanh toán kinh phí lớp học cấp cứu ngừng tuần hoàn</t>
  </si>
  <si>
    <t>Thanh toán học phí lớp đào tạo bồi dướng" Đấu thầu cơ bản và quản lý chi phí"</t>
  </si>
  <si>
    <t>Hỗ trợ KP tham gia khóa đào tạo "Chuyên khoa định hướng tim mạch"từ 7/3 đến 7/9/2012 tại BV Bạch Mai</t>
  </si>
  <si>
    <t>28/11/2012</t>
  </si>
  <si>
    <t>Thanh toán tiền đi học lớp Kế toán trưởng NN (4 người)</t>
  </si>
  <si>
    <t>Thanh toán ôn thi chuyên khoa I Điều dưỡng tại ĐH Điều dưỡng Nam Định</t>
  </si>
  <si>
    <t>Cộng tiểu mục: 6749</t>
  </si>
  <si>
    <t>Chi cho nghiÖp vô chuyªn m«n</t>
  </si>
  <si>
    <t>III</t>
  </si>
  <si>
    <t>Chi mua s¾m söa ch÷a</t>
  </si>
  <si>
    <t>IV</t>
  </si>
  <si>
    <t>V</t>
  </si>
  <si>
    <t>Chi thanh to¸n liªn doanh liªn kÕt</t>
  </si>
  <si>
    <t>C«ng ty viÖt nhËt ( M¸y Cty + CR)</t>
  </si>
  <si>
    <t>VËt t­ vµ chi phÝ kh¸c</t>
  </si>
  <si>
    <t>Chªnh lÖch</t>
  </si>
  <si>
    <t>C«ng ty ViÖt TuÊn ( Mæ phaco)</t>
  </si>
  <si>
    <t>C«ng ty Thµnh Long ( M¸y sinh ho¸ T§, m¸y miÔn dÞch)</t>
  </si>
  <si>
    <t>C«ng ty Thµnh Giang ( Ch¹y thËn nh©n t¹o )</t>
  </si>
  <si>
    <t>Sè thanh to¸n theo H§ - Chi phÝ viÖn ®· bá ra</t>
  </si>
  <si>
    <t>Tæng hîp phÇn thanh to¸n liªn kÕt n¨m 2009</t>
  </si>
  <si>
    <t>c«ng ty viÖt nhËt n¨m 2009</t>
  </si>
  <si>
    <t>VT+ chi #</t>
  </si>
  <si>
    <t>C. LÖch</t>
  </si>
  <si>
    <t>Chôp XQ</t>
  </si>
  <si>
    <t>Tæng céng</t>
  </si>
  <si>
    <t>Th¸ng</t>
  </si>
  <si>
    <t>Céng</t>
  </si>
  <si>
    <t xml:space="preserve">Tæng </t>
  </si>
  <si>
    <t>céng</t>
  </si>
  <si>
    <t>bÖnh viªn ®a khoa tØnh ninh b×nh</t>
  </si>
  <si>
    <t>Chôp c¾t líp</t>
  </si>
  <si>
    <t>Néi dung</t>
  </si>
  <si>
    <t>M¸y sinh ho¸</t>
  </si>
  <si>
    <t>tù ®éng</t>
  </si>
  <si>
    <t>M¸y MD</t>
  </si>
  <si>
    <t>theo quý</t>
  </si>
  <si>
    <t>QuyÕt to¸n chªnh lÖch liªn kÕt th¸ng 1</t>
  </si>
  <si>
    <t>QuyÕt to¸n chªnh lÖch liªn kÕt th¸ng 2</t>
  </si>
  <si>
    <t>QuyÕt to¸n chªnh lÖch liªn kÕt th¸ng 3</t>
  </si>
  <si>
    <t>QuyÕt to¸n chªnh lÖch liªn kÕt th¸ng 4</t>
  </si>
  <si>
    <t>QuyÕt to¸n chªnh lÖch liªn kÕt th¸ng 5</t>
  </si>
  <si>
    <t>QuyÕt to¸n chªnh lÖch liªn kÕt th¸ng 6</t>
  </si>
  <si>
    <t>QuyÕt to¸n chªnh lÖch liªn kÕt th¸ng 7</t>
  </si>
  <si>
    <t>QuyÕt to¸n chªnh lÖch liªn kÕt th¸ng 8</t>
  </si>
  <si>
    <t>QuyÕt to¸n chªnh lÖch liªn kÕt th¸ng 9</t>
  </si>
  <si>
    <t>QuyÕt to¸n chªnh lÖch liªn kÕt th¸ng 10</t>
  </si>
  <si>
    <t>QuyÕt to¸n chªnh lÖch liªn kÕt th¸ng 11</t>
  </si>
  <si>
    <t>QuyÕt to¸n chªnh lÖch liªn kÕt th¸ng 12</t>
  </si>
  <si>
    <t>QT m¸y SH - PK - TYC n¨m 2009</t>
  </si>
  <si>
    <t>c«ng ty thµnh long n¨m 2009</t>
  </si>
  <si>
    <t>Chªnh lÖch m¸y miÔn dÞch</t>
  </si>
  <si>
    <t>Chªnh lÖch m¸y sinh ho¸</t>
  </si>
  <si>
    <t>VËt t­ vµ chi phÝ kh¸c ( Thanh to¸n nhËp kho hµng th¸ng)</t>
  </si>
  <si>
    <t>(VËt t­ chôp CR thanh to¸n nhËp kho hµng th¸ng)</t>
  </si>
  <si>
    <t>c</t>
  </si>
  <si>
    <t xml:space="preserve">Thanh toán tiền internet tháng 9/2012 </t>
  </si>
  <si>
    <t xml:space="preserve">Thanh toán tiền cước internets tháng 10/2012 </t>
  </si>
  <si>
    <t>Cộng tiểu mục: 6617</t>
  </si>
  <si>
    <t>Thanh toán tiền khoán điện thoại tháng 1+2+3/2012</t>
  </si>
  <si>
    <t>25/04/2012</t>
  </si>
  <si>
    <t>Thanh toán tiền khoán điện thoại tháng 4/2012</t>
  </si>
  <si>
    <t>KB191</t>
  </si>
  <si>
    <t>Thanh toán tiền khoán điện thoại  tháng 5+6/2012</t>
  </si>
  <si>
    <t>25/09/2012</t>
  </si>
  <si>
    <t>KB305</t>
  </si>
  <si>
    <t>Thanh toán tiền khoán công tác phí, khoán điện thoại quý III/2012</t>
  </si>
  <si>
    <t>21/12/2012</t>
  </si>
  <si>
    <t>KB392</t>
  </si>
  <si>
    <t>Thanh toán tiền khoán  khoán điện thoại quý 4/2012</t>
  </si>
  <si>
    <t>Cộng tiểu mục: 6618</t>
  </si>
  <si>
    <t>KB331</t>
  </si>
  <si>
    <t>Thanh toán HĐ nâng cấp dung lượng băng thông cho trang Web bệnh viện theo Hđ số: 0003253 ngày 29/9/2012</t>
  </si>
  <si>
    <t>Cộng tiểu mục: 6649</t>
  </si>
  <si>
    <t>Phát sinh Mục: 6600</t>
  </si>
  <si>
    <t>Cộng lũy kế Mục: 6600</t>
  </si>
  <si>
    <t>Thanh toán HĐ lắp đặt  các tít hội trường phục vụ Hội nghị theo HĐ số: 0000442 ngày 4/9/2012</t>
  </si>
  <si>
    <t>Cộng tiểu mục: 6699</t>
  </si>
  <si>
    <t>Phát sinh Mục: 6650</t>
  </si>
  <si>
    <t>Cộng lũy kế Mục: 6650</t>
  </si>
  <si>
    <t>Thanh toán tiền công tác phí vận chuyển BN</t>
  </si>
  <si>
    <t>Thanh toán công tác phí VC bệnh nhân</t>
  </si>
  <si>
    <t>Thanh ,toán tiền công tác phí hộ tống bệnh nhân</t>
  </si>
  <si>
    <t>Thanh toán tiền phụ cấp công tác phí hộ tống bệnh nhân</t>
  </si>
  <si>
    <t>Cộng tiểu mục: 6702</t>
  </si>
  <si>
    <t>Thanh toán tiền khoá công tác phí tháng 1+2+3/2012</t>
  </si>
  <si>
    <t>Thanh toán tiền khoán công tác phí tháng 4/2012</t>
  </si>
  <si>
    <t>Thanh toán tiền  khoán công tác phí tháng 5+6/2012</t>
  </si>
  <si>
    <t>Thanh toán tiền khoán công tác phí quý 4/2012</t>
  </si>
  <si>
    <t>Cộng tiểu mục: 6704</t>
  </si>
  <si>
    <t>Phát sinh Mục: 6700</t>
  </si>
  <si>
    <t>Cộng lũy kế Mục: 6700</t>
  </si>
  <si>
    <t>KB146</t>
  </si>
  <si>
    <t>Thanh toán tiền thuê xe đưa đón đoàn chuyên, đoàn cán bbộ đi công tác theo Hđ số: 0074014 ngày 10/5/2012</t>
  </si>
  <si>
    <t>Cộng tiểu mục: 6751</t>
  </si>
  <si>
    <t>KB247</t>
  </si>
  <si>
    <t>Thanh toán HĐ giặt là đồ vải , chiếu BN từ 8/5/2012 - 7/6/2012  theo HĐ số: 0003148 ngày 30/6/2012</t>
  </si>
  <si>
    <t>17/08/2012</t>
  </si>
  <si>
    <t>KB259</t>
  </si>
  <si>
    <t>Thanh toán KP họp HĐ thu nhập tăng thêm tháng 11/2012</t>
  </si>
  <si>
    <t>Cộng tiểu mục: 7799</t>
  </si>
  <si>
    <t>Thanh toán tiền bồi dưỡng theo hợp đồng  tháng 1+ 2 và 3/2012</t>
  </si>
  <si>
    <t>Thanh toán hợp đồng bảo vệ quý II năm 2012</t>
  </si>
  <si>
    <t>Thanh toán tiền an ninh Quý 4/2012</t>
  </si>
  <si>
    <t>20/02/2012</t>
  </si>
  <si>
    <t>Thanh toán hỗ trợ tiền ăn cho CBVC trực CM 24/24h tháng 1/2012</t>
  </si>
  <si>
    <t>Thanh toán hỗ trợ tiền ăn CBVC tham gia trực 24/24h tháng 2/2012</t>
  </si>
  <si>
    <t>Thanh toán hỗ trợ tiền ăn trực CM 24/24h tháng 3/2012</t>
  </si>
  <si>
    <t>Thanh toán hỗ trợ tiền ăn trực 24/24h tháng 4/2012</t>
  </si>
  <si>
    <t>Thanh toán  hỗ trợ tiền ăn cho CBVC trực 24/24h tháng 5/2012</t>
  </si>
  <si>
    <t>Hỗ trợ tiền ăn cho CBVC trưcj 24/24h tháng 6/2012</t>
  </si>
  <si>
    <t>Hỗ trợ xuất ăn trực 24/24h tháng 7/2012</t>
  </si>
  <si>
    <t>Thanh toán hỗ trợ tiền ăn CBVC trực 24/24h tháng 8/2012</t>
  </si>
  <si>
    <t>Thanh toán hỗ trợ tiền ăn CBVC trực 24/24h tháng 9/2012</t>
  </si>
  <si>
    <t>Thanh toán hỗ trợ tiền ăn cho CBVC trực CM 24/24h tháng 10/2012</t>
  </si>
  <si>
    <t>12/12/2012</t>
  </si>
  <si>
    <t>Hỗ trợ xuất ăn trực chuyên môn 24/24h tháng 11/2012</t>
  </si>
  <si>
    <t>Thanh toán tiền đốt rác thải ngoài giờ cho các đơn vi ngoài bệnh viện</t>
  </si>
  <si>
    <t>thanh toán tiền tích 25% chênh lệch pha chế các sản phẩm tại khoa dược sau khi trừ đi chi phí tháng 1+2+3/2012</t>
  </si>
  <si>
    <t>Thanh toán 25% chênh lêch sau khi trừ chi phí các sản phẩm pha chế tại khoa dược tháng 6+7/2012</t>
  </si>
  <si>
    <t>Thanh toán tiền bồi dưỡng đốt rác thải nguy hại chi các đơn vị ngopài bệnh viện tháng 7+8+9/2012</t>
  </si>
  <si>
    <t>thanh toán trích 30% thu bán rác thải được phép tái chế từ tháng 1/2012 đến tháng 10/2012</t>
  </si>
  <si>
    <t>Thanh toán bồi dưỡng tiền đốt rác thải nguy hại cho các đơn vị ngoài bệnh viện , thuê vận chuyển dầu đốt rác tháng 10/2012</t>
  </si>
  <si>
    <t>Thanh toán trích % CL sua khi trừ chi phí pha chế sản phẩm tại khoa dược tháng 10+11/2012</t>
  </si>
  <si>
    <t>TrÝch th­ëng CBVC nh©n dÞp tÕt  - 2012; mõng tuæi bè, mÑ VC dÞp tÕt</t>
  </si>
  <si>
    <t>Thanh toán tiền mua máy Laze nội mạch khoa cho khoa YHCT theo HĐ số 0000006 ngày 25/5/2012</t>
  </si>
  <si>
    <t>Thanh toán HĐ cung cấp trang thiết bị y tế phục vụ chuyên môn ( Đèn nội khí quản) HĐ số: 0001191 ngày 13/7/201</t>
  </si>
  <si>
    <t>KB283</t>
  </si>
  <si>
    <t>Thanh toán HĐ cung cấp Dao mổ điện cao tần cho khoa ung bướu theo HĐ số: 0000070 ngày 22/8/2012</t>
  </si>
  <si>
    <t>KB315</t>
  </si>
  <si>
    <t>Thanh toán Hđ cung cấp máy móc TTB ytế theo Hđ số: 0001278 ngày 4/10/2012</t>
  </si>
  <si>
    <t>KB316</t>
  </si>
  <si>
    <t>Thanh toán HĐ cung cấp tủ đựng mô hình học cụ phòng chỉ đạo tuyến theo Hđ số: 0002147 ngày 18/9/2012</t>
  </si>
  <si>
    <t>31/10/2012</t>
  </si>
  <si>
    <t>KB341</t>
  </si>
  <si>
    <t xml:space="preserve">Thanh toán KP dự hội thảo niệu - Thận học </t>
  </si>
  <si>
    <t>07/11/2012</t>
  </si>
  <si>
    <t>Thanh toán chi phí học lớp quản lý nhân lực tại trường Y tế Cộng đồng</t>
  </si>
  <si>
    <t>Thanh toán KP tham dự lớp tập huấn "Các vấn đề cần lưu ý đối với đơn vị được kiểm toán" tại Nha Trang, Khánh Hòa</t>
  </si>
  <si>
    <t>Thanh toán tiền công tác phí tham dự lớp phân tích số liệu cơ bản</t>
  </si>
  <si>
    <t>Thanh toán KP tham gia tập huấn "PT tái tạo dây chằng chéo trước gối qua nội soi tại BV BM</t>
  </si>
  <si>
    <t>Thanh toán KP tham dự Đại hội và Hội nghị Khoa học Tim mạch toàn quốc lần thứ 13 tại TP Hạ Long, Q.Ninh</t>
  </si>
  <si>
    <t>Thanh toán KP tham dự lớp Nghiên cứu khoa học cơ bản tại Trường ĐH Y tế Cộng đồng (5 người)</t>
  </si>
  <si>
    <t>Thanh toán HĐ tuyên truyền trên Banner theo HĐ số: 0000494 ngày 2/8/2012</t>
  </si>
  <si>
    <t>KB249</t>
  </si>
  <si>
    <t>Thanh toán HĐ tuyên truyền trên báo Gia Điình theo Hđ số: 0000315 ngày 8/8/2012</t>
  </si>
  <si>
    <t>KB252</t>
  </si>
  <si>
    <t>Thanh toán Hđ tuyên truyền trên báo Bảo vệ Pháp luật theo HĐ số: 0001303 ngày 27/7/2012</t>
  </si>
  <si>
    <t>KB275</t>
  </si>
  <si>
    <t>Thanh toán HĐ tuyên truyền trên ấn phẩm " Mười thế kỷ y tế Việt Nam" theo HĐ số: 0000337 ngày 28/6/2012</t>
  </si>
  <si>
    <t>KB284</t>
  </si>
  <si>
    <t>Thanh toán HĐ lắp đặt các pano tuyên truyền theo HĐ số: 0000442 ngày 4/9/2012</t>
  </si>
  <si>
    <t>KB311</t>
  </si>
  <si>
    <t>Thanh toán HĐ tuyên truyền trên tạp chí Hội nhập theo Hđ số: 0000021 ngày 14/9/2012</t>
  </si>
  <si>
    <t>10/10/2012</t>
  </si>
  <si>
    <t>KB314</t>
  </si>
  <si>
    <t>Thanh toán HĐ tuyên truyền trên tạp chí Tuyên Giáo theo Hđ số:0000069 ngày 18/9/2012</t>
  </si>
  <si>
    <t>KB347</t>
  </si>
  <si>
    <t>Thanh toán HĐ tuyên truyền trên tạp chí theo Hđ số: 0001465 ngày 5/10/2012</t>
  </si>
  <si>
    <t>KB351</t>
  </si>
  <si>
    <t>Thanh toán HĐ tuyên truyền trên tạp chí theo HĐ số: 0001372 ngày 5/11/2012</t>
  </si>
  <si>
    <t>Thanh toán tiền mua sách Niên giám Quốc Hội, Chính phủ theo HĐ số: 0004151 ngày 29/2/2012</t>
  </si>
  <si>
    <t>KB73</t>
  </si>
  <si>
    <t>Thanh toán tiền tiền sách khung giá viện phí năm 2012 theo Hđ số: 0036014 ngày 26/3/2012</t>
  </si>
  <si>
    <t>KB125</t>
  </si>
  <si>
    <t>Thanh toán tiền mua sách chuyên môn bổ xung thư viện sách của Bệnh viện theo HĐ số: 0000703,0000704 ngày 19/3/2012</t>
  </si>
  <si>
    <t>KB235</t>
  </si>
  <si>
    <t xml:space="preserve"> Thu viÖn phÝ trùc tiÕp tõ BN</t>
  </si>
  <si>
    <t xml:space="preserve"> Quü ph¸t triÓnn ho¹t ®éng sù nghiÖp 30%</t>
  </si>
  <si>
    <t xml:space="preserve"> Quü phóc lîi 35 %</t>
  </si>
  <si>
    <t>Th­ëng lao ®éng tiªn tiến, CST§</t>
  </si>
  <si>
    <t>TiÕp c¸c ®oµn ®Õn,lµm viÖc vµ th¨m quan häc tËp,</t>
  </si>
  <si>
    <t>Chi kü niÖm c¸c ngµy lÔ , tæng kÕt, s¬ kÕt</t>
  </si>
  <si>
    <t>Chi cÇm tay chØ viÖc chuyÓn 2011</t>
  </si>
  <si>
    <t>1.,4</t>
  </si>
  <si>
    <t xml:space="preserve">Chi tr¶ l¹i cho bÖnh nh©n chuyÓn BHYT thang to¸n </t>
  </si>
  <si>
    <t>Tr¶ l¹i tiÒn x¨ng chuyÓn BN ®­îc BH thanh to¸n</t>
  </si>
  <si>
    <t>Tr¶ l¹i tiÒn chôp CT ®· ghi thu cho BN ®­îc BH thanh to¸n</t>
  </si>
  <si>
    <t>MiÔn gi¶m tiÒn thu VP cho BN cã hoµn c¶nh ®Æc biÖt khã kh¨n</t>
  </si>
  <si>
    <t>C«ng ty Thµnh Giang ( M¸y ch¹y thËn nh©n t¹o Gåm c¶ VTTH)</t>
  </si>
  <si>
    <t xml:space="preserve"> Quü æn ®Þnh thu nhËp 3%</t>
  </si>
  <si>
    <t xml:space="preserve"> Quü khen th­ëng 10 %</t>
  </si>
  <si>
    <t xml:space="preserve"> Quü phóc lîi 18 %</t>
  </si>
  <si>
    <t xml:space="preserve"> Quü ph¸t triÓn ho¹t ®éng sù nghiÖp 27%</t>
  </si>
  <si>
    <t>M¸y Citi (bao gåm c¶ tiÒn phim)</t>
  </si>
  <si>
    <t xml:space="preserve">                   cßn chuyÓn sang n¨m 2011 chi tiÕp ( th¸ng 12/2010 )</t>
  </si>
  <si>
    <t xml:space="preserve"> Thu nhËp t¨ng thªm n¨m 2010 :42%</t>
  </si>
  <si>
    <t>§­îc sö dông n¨m  2012</t>
  </si>
  <si>
    <t>§· chi thu nhËp t¨ng thªm n¨m 2012</t>
  </si>
  <si>
    <t xml:space="preserve"> Cßn  chuyÓn sang n¨m 2013 </t>
  </si>
  <si>
    <t>TrÝch th­ëng CBVC nh©n ngµy 27/2/2012, ®ãn hu©n ch­¬ng</t>
  </si>
  <si>
    <t>TÕt d­¬ng lÞch 2012</t>
  </si>
  <si>
    <t>22/11/2012</t>
  </si>
  <si>
    <t>18/09/2012</t>
  </si>
  <si>
    <t>08/08/2012</t>
  </si>
  <si>
    <t>24/05/2012</t>
  </si>
  <si>
    <t>26/12/2012</t>
  </si>
  <si>
    <t>16/11/2012</t>
  </si>
  <si>
    <t>16/07/2012</t>
  </si>
  <si>
    <t>03/05/2012</t>
  </si>
  <si>
    <t>NhËn quµ chóc mõng tÕt ©m lÞch vµ 27/2/2009</t>
  </si>
  <si>
    <t>L­¬ng theo ng¹ch bËc</t>
  </si>
  <si>
    <t>L­¬ng hîp ®ång</t>
  </si>
  <si>
    <t>C¸c kho¶n ®ãng gãp theo l­¬ng</t>
  </si>
  <si>
    <t>B¶o hiÓm x· héi</t>
  </si>
  <si>
    <t>B¶o hiÓm Y tÕ</t>
  </si>
  <si>
    <t>Kinh phÝ c«ng ®oµn</t>
  </si>
  <si>
    <t>C¸c kho¶n thanh to¸n c¸ nh©n</t>
  </si>
  <si>
    <t>Chi l­¬ng t¨ng thªm</t>
  </si>
  <si>
    <t>Hç trî viªn chøc cã møc l­¬ng d­íi 3,0</t>
  </si>
  <si>
    <t>Thanh to¸n c¸c dÞch vô c«ng céng</t>
  </si>
  <si>
    <t>TiÒn ®iÖn</t>
  </si>
  <si>
    <t>TiÒn n­íc</t>
  </si>
  <si>
    <t>TiÒn x¨ng dÇu</t>
  </si>
  <si>
    <t>Dư các quỹ</t>
  </si>
  <si>
    <t>Dư chuyển 2012</t>
  </si>
  <si>
    <t>Ngân sách</t>
  </si>
  <si>
    <t>Nguồn làm lương</t>
  </si>
  <si>
    <t>Thu nhập tăng thêm</t>
  </si>
  <si>
    <t>VËt t­ v¨n phßng</t>
  </si>
  <si>
    <t>V¨n phßng phÈm</t>
  </si>
  <si>
    <t>C«ng cô DC v¨n phßng</t>
  </si>
  <si>
    <t>CCDC kh¸c</t>
  </si>
  <si>
    <t>Th«ng tin, tuyªn truyÒn, liªn l¹c</t>
  </si>
  <si>
    <t>C­íc ®iÖn tho¹i</t>
  </si>
  <si>
    <t>S¸ch b¸o th­ viÖn</t>
  </si>
  <si>
    <t>Chi kh¸c</t>
  </si>
  <si>
    <t>Chi tuyªn truyÒn gi¸o dôc ph¸p luËt</t>
  </si>
  <si>
    <t>Chi héi nghÞ</t>
  </si>
  <si>
    <t>C«ng t¸c phÝ</t>
  </si>
  <si>
    <t>Tæ chøcc¸c héi thi,v¨n nghÖ, thÓ thao, ®¹i héi c«ng ®oµn ngµnh</t>
  </si>
  <si>
    <t>Chi th­ëng ®ét xuÊt vµ c¸c th­ëng kh¸c</t>
  </si>
  <si>
    <t>Chi phóng viÕng ®¸m hiÕu</t>
  </si>
  <si>
    <t>Hç trî tèt nghiÖp th¹c sü, tiÕn sü</t>
  </si>
  <si>
    <t>Mua hÖ thèng m¸y néi soi</t>
  </si>
  <si>
    <t>Mau tñ 12 ng¨n ®ùng t­ trong bÖnh nh©n</t>
  </si>
  <si>
    <t>Mua hÖ thèng gi¸ vµ hép l­u trò hå s¬ bÖnh ¸n</t>
  </si>
  <si>
    <t>Mua gi­êng vµ tñ ®Çu gi­êng bÖnh nh©n</t>
  </si>
  <si>
    <t>Mua m¸y ly t©m l¹nh</t>
  </si>
  <si>
    <t>Mua m« h×nh häc cô</t>
  </si>
  <si>
    <t xml:space="preserve">Cßn chuyÓn sang 2013 </t>
  </si>
  <si>
    <t>Thanh toán công tác phí dự hội thảo khoa học</t>
  </si>
  <si>
    <t>So víi tæng sè</t>
  </si>
  <si>
    <t>Cßn chuyÓn 2013</t>
  </si>
  <si>
    <t>D­ n¨m tr­íc chuyÓn sang</t>
  </si>
  <si>
    <t>Thu n¨m nay</t>
  </si>
  <si>
    <t>D­ c¸c quü</t>
  </si>
  <si>
    <t>Thu nhËp t¨ng thªm</t>
  </si>
  <si>
    <t>Thanh toán KP tổ chức ngày thành lập LH phụ nữ Việt Nam 20/10</t>
  </si>
  <si>
    <t>Thanh toán kinh phí chúc mứng các đơn vị tổ chức lễ kỷ niệm, đón các danh hiệu và các cá nhân bảo vệ lụân án tốt nghiệp</t>
  </si>
  <si>
    <t>Thanh toán tiền lãnh đạo SYT chúc tết Bệnh nhân và giám đốc Bệnh viện chúc tết CBVC trực tết nguyên đán Nhâm Thìn</t>
  </si>
  <si>
    <t>Thanh toán Hđ mua vật tư sửa chữa đường thoát nước mưa mái các khu nhà theo HĐ số: 74751 ngày 19/4/2012</t>
  </si>
  <si>
    <t>KB281</t>
  </si>
  <si>
    <t>Thanh toán tiền công tác phí</t>
  </si>
  <si>
    <t>Chi phÝ nghiÖp vô chuyªn m«n ( thuèc, HC, VTTH )</t>
  </si>
  <si>
    <t>Chi nghiÖp vô ( ®iÖn, n­íc, x¨ng, VS,…)</t>
  </si>
  <si>
    <t>Chi chuyªn m«n</t>
  </si>
  <si>
    <t>Quü khen th­ëng, phóc lîi</t>
  </si>
  <si>
    <t>TrÝch th­ëng CBVC nh©n dÞp tÕt Kû söu - 2009</t>
  </si>
  <si>
    <t>TrÝch th­ëng CBVC nh©n ngµy 27/2/2009</t>
  </si>
  <si>
    <t>TrÝch quü khen th­ëng cho CBVC nh©n dÞp 30/4, 1/5/2009</t>
  </si>
  <si>
    <t>TrÝch th­ëng CBVC nh©n ngµy Quèc kh¸nh 2/9/2009</t>
  </si>
  <si>
    <t>TrÝch quü khen th­ëng nh©n dÞp tÕt d­¬ng lÞch 2010</t>
  </si>
  <si>
    <t>Trong ®ã</t>
  </si>
  <si>
    <t xml:space="preserve"> * Hç trî ng­êi nghØ h­u 2 th¸ng l­¬ng</t>
  </si>
  <si>
    <t>Quü phóc lîi, khen th­ëng hiÖn cßn l¹i</t>
  </si>
  <si>
    <t xml:space="preserve">Sö dông </t>
  </si>
  <si>
    <t>* TÕt ©m lÞch</t>
  </si>
  <si>
    <t>§Ò tµi khoa häc</t>
  </si>
  <si>
    <t xml:space="preserve">Kinh phÝ chèng dÞch </t>
  </si>
  <si>
    <t>Kinh phÝ trî cÊp CBCNV cã HS l­¬ng &lt;= 3,00</t>
  </si>
  <si>
    <t>Nguån kinh phÝ kh«ng th­êng xuyªn</t>
  </si>
  <si>
    <t>1.1</t>
  </si>
  <si>
    <t>1.2</t>
  </si>
  <si>
    <t>1.3</t>
  </si>
  <si>
    <t>1.4</t>
  </si>
  <si>
    <t>2.1</t>
  </si>
  <si>
    <t>2.2</t>
  </si>
  <si>
    <t xml:space="preserve">Ng©n s¸ch cÊp KCBTE d­íi 6 tuæi </t>
  </si>
  <si>
    <t>Thu tiÒn ®èt r¸c th¶i y tÕ, thu gom r¸c th¶i y tÕ</t>
  </si>
  <si>
    <t>Thu tiÒn b¸n sæ Y b¹</t>
  </si>
  <si>
    <t>Thu tiÒn ®iÖn ( nhµ dinh d­ìng, giÆt lµ, tr¹i giam )</t>
  </si>
  <si>
    <t>C¸c kho¶n thu kh¸c</t>
  </si>
  <si>
    <t xml:space="preserve"> Thu ViÖn phÝ trùc tiÕp tõ ng­êi bÖnh</t>
  </si>
  <si>
    <t>1.5</t>
  </si>
  <si>
    <t>3.1</t>
  </si>
  <si>
    <t>3.2</t>
  </si>
  <si>
    <t>3.3</t>
  </si>
  <si>
    <t>3.4</t>
  </si>
  <si>
    <t>3.5</t>
  </si>
  <si>
    <t>3.6</t>
  </si>
  <si>
    <t>3.7</t>
  </si>
  <si>
    <t>3.8</t>
  </si>
  <si>
    <t>3.9</t>
  </si>
  <si>
    <t>Thu cho thuª tr«ng gi÷ xe nhµ xe nh©n d©n</t>
  </si>
  <si>
    <t>Thu cho thuª nhµ dinh d­ìng</t>
  </si>
  <si>
    <t>§· ®­îc BHYT quyÕt to¸n</t>
  </si>
  <si>
    <t>Thanh toán HĐ mua ghế cho Bệnh nhân ngồi chờ theo Hđ số: 0000327 ngày 25/4/2012</t>
  </si>
  <si>
    <t>15/05/2012</t>
  </si>
  <si>
    <t>KB134</t>
  </si>
  <si>
    <t>Thanh toán HĐ cung cấp ghế cho Bệnh nhân ngồi chờ theo Hđ số: 0000331 ngày 27/4/2012</t>
  </si>
  <si>
    <t>KB138</t>
  </si>
  <si>
    <t>Thanh toán HĐ cung cấp trang thiết bị phục vụ chuyên môn theo Hđ số: 0000342 ngày 9/5/2012</t>
  </si>
  <si>
    <t>KB139</t>
  </si>
  <si>
    <t>Thanh toán tiền mua Trang tiết bị , CCDC phục vụ chuyên môn theo Hđ số: 0075523 ngày 11/5/2012</t>
  </si>
  <si>
    <t>KB143</t>
  </si>
  <si>
    <t>Thanh toán HĐ cung cấp bàn đón tiếp bệnh nhân của các khoa Cấp cứu và khoa ĐTTC - CĐ theo HĐ số: 0034997 ngày 14/5/2012</t>
  </si>
  <si>
    <t>KB154</t>
  </si>
  <si>
    <t>Thanh toán HĐ cung cấp ghế cho Bệnh nhân ngồi chờ theo Hđ số: 0000323 ngày 24/4/2012</t>
  </si>
  <si>
    <t>KB158</t>
  </si>
  <si>
    <t>Thanh toán HĐ cung cấp các trang thiết bị  chuyên môn cho đơn Ngoại thận tiết niệu theo Hđ số: 0000343 ngày 10/5/2012</t>
  </si>
  <si>
    <t>KB159</t>
  </si>
  <si>
    <t>Thanh toán HĐ cung cấp Giường, tủ đầu giường Inox cấp cho các khoa ung bướu, khoa Thận nhân tạo theo HĐ số: 0001049 ngày 28/5/2012; Hđ số: 0001050 ngày 6/6/2012</t>
  </si>
  <si>
    <t>KB173</t>
  </si>
  <si>
    <t>Thanh toán HĐ mua máy in phục vụ in kết quả cạn lâm sàng theo Hđ số: 0000084 ngày 3/3/2012</t>
  </si>
  <si>
    <t>KB174</t>
  </si>
  <si>
    <t>Thanh toán HĐ cung cấp giường Inox cho cho đơn nguyên Thận nhân tạo điều trị Nội trú theo HĐ số: 0001048 ngày 28/5/2012</t>
  </si>
  <si>
    <t>KB195</t>
  </si>
  <si>
    <t>Thanh toán HĐ cung cấp trang thiết bị y tế cấp cho các khoa phục vụ chuyên môn theo HĐ số: 0000022 ngày 4/6/2012</t>
  </si>
  <si>
    <t>KB199</t>
  </si>
  <si>
    <t>Thanh toán HĐ cung  cấp trang thiết bị y dụng cụ chuyên dùng theo HĐ số: 0000050 ngày 11/12/2012</t>
  </si>
  <si>
    <t>Thanh toán HĐ cung cấp vật tư thay thế sửa chữa máy thở theo Hđ số: 0020487 ngày 25/5/2012</t>
  </si>
  <si>
    <t>KB205</t>
  </si>
  <si>
    <t xml:space="preserve">Thanh toán HĐ mua thay thế tay dao điện cao tần dùng cho mổ mở theo HĐ số:0000897 ngày 6/6/2012 và Hđ mua búa dùng cho máy tán sỏi nội soi theo HĐ số: 0000874 ngày 31/5/2012  </t>
  </si>
  <si>
    <t>KB209</t>
  </si>
  <si>
    <t>Thanh toán Hđ cung cấp vật tư thay thế cho máy thở Vela khoa ĐTTC theo HĐ số: 0000007 ngày 2/7/2012</t>
  </si>
  <si>
    <t>KB217</t>
  </si>
  <si>
    <t>Thanh toán HĐ cung cấp vật tư thay thế và sửa chữa máy chụp XQ di động Visitor AR30 theo HĐ số: 0002821 ngày13/7/2012</t>
  </si>
  <si>
    <t>13/11/2012</t>
  </si>
  <si>
    <t>KB348</t>
  </si>
  <si>
    <t>Thanh toán HĐ cung cấp linh kiện thay thế xử lý tín hiệu điện tim máy Monito theo dõi bệnh nhân theo HĐ số: 0025974 ngày 1/11/2012</t>
  </si>
  <si>
    <t>KB355</t>
  </si>
  <si>
    <t>Thanh toán HĐ sửa chữa trang thiết bị y tế theo HĐ số: 0036498 ngày 30/10/2012</t>
  </si>
  <si>
    <t>KB400</t>
  </si>
  <si>
    <t>Thanh toán HĐ sưả chữa bảo dưỡng hệ thống máy thởơtheo HĐ số:0000018; 0000019 ngày 19/12/2012</t>
  </si>
  <si>
    <t>KB402</t>
  </si>
  <si>
    <t>Thanh toán HĐ sửa chữa ốn nội soi dạ dày theo Hđ số: 0000296 ngày 18/12/2012</t>
  </si>
  <si>
    <t>KB403</t>
  </si>
  <si>
    <t>Thanh toán HĐ bảo dưỡng hệ thống khí y tế  năm 2012 theo Hđ số : 0000490 ngày 26/12/2012</t>
  </si>
  <si>
    <t>29/12/2012</t>
  </si>
  <si>
    <t>KB404</t>
  </si>
  <si>
    <t>Thanh toán HĐ cung cấp dịch vụ bảo trì , bảo dưỡng hệ thống thang máy định kỳ giai đoạn 1 từ 1/8/2012 - 31/12/2012 theo Hđ số: 0001116 ngày 25/12/2012</t>
  </si>
  <si>
    <t>KB406</t>
  </si>
  <si>
    <t>Thanh toán HĐ bảo dưỡng định kỳ hệ thống khí sạch buồng mổ năm 2012 theo Hđ số: 0049419 ngày 25/12/2012</t>
  </si>
  <si>
    <t>KB328</t>
  </si>
  <si>
    <t>Thanh toán HĐ bảo dưỡng điều hoà (Đột xuất) trong năm theo số phát sinh thực tế nghiệm thực tế 6 tháng đầu năm 2012 theo Hđ số: 0087322 ngày 10/9/2012</t>
  </si>
  <si>
    <t>KB405</t>
  </si>
  <si>
    <t>Thanh toán HĐ cung cấp dịch vụ bảo dưỡng định kỳ hệ thống điều hoà nhiệt độ năm 2012 theo HĐ số: 0049411 ngày 4/10/2012</t>
  </si>
  <si>
    <t>KB13</t>
  </si>
  <si>
    <t>Thanh toán HĐ lắp đặt sông cửa sổ các khoa điều trị Hệ Ngoại, Cấp cứu, Quốc tế theo HĐ số:0000029 ngày 02/1/2012</t>
  </si>
  <si>
    <t>KB14</t>
  </si>
  <si>
    <t>Thanh toán HĐ lắp đặt cửa sắt xếp, song cửa sổ phòng Quỹ; di chuyển lắp đặt vách ngăn phòng hành chính, ĐT-CĐT và ban bảo vệ sức khoẻ tỉnh theo Hđ số:0000032 ngày9/1/2012</t>
  </si>
  <si>
    <t>KB22</t>
  </si>
  <si>
    <t>Thanh toán HĐ lắp đặt vách ngăn tạo phòng thu viện phí nhà điều trị Hệ Nội và Hệ Ngoại theo HĐ số:0000035; 0000034 ngày 10/1/2012</t>
  </si>
  <si>
    <t>KB142</t>
  </si>
  <si>
    <t>Thanh toán HĐ lắp đặt vách ngăn sảnh tầng 5 nhà 11 tằng làm buồng điều trị Bệnh nhân khoa Thận nhân tạo theo Hđ số: 0000046 ngày 8/5/2012</t>
  </si>
  <si>
    <t>KB185</t>
  </si>
  <si>
    <t>Thanh toán HĐ sửa chữa cửa kính bị vỡ cho các khoa phòng trong bệnh viện theo Hđ số: 0000009 ngày 26/5/2012</t>
  </si>
  <si>
    <t>KB253</t>
  </si>
  <si>
    <t>Thanh toán HĐ cung cấp vật tư sửa chữa thay thế thiết bị các buồng vệ sinh theo Hđ số: 0002109 ngày 15/7/2012</t>
  </si>
  <si>
    <t>KB255</t>
  </si>
  <si>
    <t>Thanh toán HĐ lắp đạt bổ xung và di chuyển vách ngăn cho khoa Gây mê hồi sức theo HĐ số: 0000051 ngày 25/6/2012</t>
  </si>
  <si>
    <t>KB291</t>
  </si>
  <si>
    <t>Thanh toán HĐ lắp đặt mái tôn cho hệ thống máy vận hành khí sạch nhà hệ ngoại (Đặt ngoài trời) theo HĐ số: 0002132 ngày 30/8/2012</t>
  </si>
  <si>
    <t>KB299</t>
  </si>
  <si>
    <t>Thanh toán phí kiểm nghiệm mẫu thuốc quý II/2012 theo Hđ số: 0034542 ngày 25/5/2012</t>
  </si>
  <si>
    <t>24/11/2012</t>
  </si>
  <si>
    <t>KB359</t>
  </si>
  <si>
    <t>Thanh toán phí kiểm nghiệm mẫu thuốc theo Hđ số: 0018238 ngày 15/11/2012</t>
  </si>
  <si>
    <t>Cộng tiểu mục: 7049</t>
  </si>
  <si>
    <t>TrÝch th­ëng CBVC nh©n ngµy Quèc kh¸nh 2/9</t>
  </si>
  <si>
    <t>TrÝch quü khen th­ëng nh©n dÞp tÕt d­¬ng lÞch 2011</t>
  </si>
  <si>
    <t>Thu c¸c ®¬n vÞ tµi trî mua ghÕ ngåi chê ng­êi nhµ bÖnh nh©n</t>
  </si>
  <si>
    <t>3.11</t>
  </si>
  <si>
    <t>së y tÕ ninh b×nh</t>
  </si>
  <si>
    <t>B¶ng tæng hîp t×nh h×nh thu, chi ng©n s¸ch n¨m 2010</t>
  </si>
  <si>
    <t>§¬n vÞ tÝnh: ngµn ®ång</t>
  </si>
  <si>
    <t>C«ng ty §«ng ¸ ( M¸y tan sái ngoµi c¬ thÓ)</t>
  </si>
  <si>
    <t>D­ n¨m 2009</t>
  </si>
  <si>
    <t>§­îc sö dông 2010</t>
  </si>
  <si>
    <t>Thanh toán KP đào tạo "Kỹ thuật lọc máu cơ bản" tại BV Bạch Mai- theo hình thức chỉ việc</t>
  </si>
  <si>
    <t>25/12/2012</t>
  </si>
  <si>
    <t>03.01A</t>
  </si>
  <si>
    <t>Thanh toán tiền mua  bản quyền diệt vi rút BKAV cho máy tính phòng tài chính kế toán (6 thẻ)</t>
  </si>
  <si>
    <t>Thanh toán HĐ thuê xe ô tô đưa CBVC BV đi đưa đám hiếu BS Vũ Nghinh Thắng</t>
  </si>
  <si>
    <t>Thanh toán tiền mua Máu từ 8/2/2012 - 24/2/2012</t>
  </si>
  <si>
    <t>Thanh toán tiền hỗ trợ đốt rác thải tính trên số thu của các đơn vị ngoài BV</t>
  </si>
  <si>
    <t>thanh toán KP tor chức dốn Bác sỹ 1816 năm 2012 Bệnh viện Bạch Mai</t>
  </si>
  <si>
    <t>Thanh toán tiền viện phí điều trị do tai nạn lao động</t>
  </si>
  <si>
    <t>Thanh toán tiền mua chè, nước phục vụ tiếp khách và hội nghị tháng 1+2/2012</t>
  </si>
  <si>
    <t>Thanh toán HĐ thiết kế, lắp đặt Pano tuyên truyền hoạt động của Bệnh viện tại sảnh tầng I nhà hành chính</t>
  </si>
  <si>
    <t>Thanh toán phí đăng thông báo mời thầu dịch vụ bảo trì TTB trên báo ninh bình</t>
  </si>
  <si>
    <t>Thanh toán tiền mua sách lluật lưu trữ</t>
  </si>
  <si>
    <t>Thanh toán tiền mua sách cho ban nữ công BV</t>
  </si>
  <si>
    <t>Thanh toán cước mạng Y tế WiGM tháng 12/2011</t>
  </si>
  <si>
    <t xml:space="preserve">Thanh toán tiền đang ký tên miền </t>
  </si>
  <si>
    <t>Tổ chức tổng kết hội đồng thuốc và điều trị năm 2011</t>
  </si>
  <si>
    <t>07/08/2012</t>
  </si>
  <si>
    <t>Thanh toán tiền mua Tranh châm cứu 3 mặt + khung nhôm kính</t>
  </si>
  <si>
    <t xml:space="preserve">Thanh toán KP tổ chức lớp tập huấn Cấp cứu chấn thương </t>
  </si>
  <si>
    <t>Cộng tiểu mục: 6651</t>
  </si>
  <si>
    <t>Thanh toán KP tổ chức học tập quán triệt nghị quyết TW 3</t>
  </si>
  <si>
    <t>Thanh toán HĐ cung cấp dịch vụ vệ sinh công nghiệp Bệnh viện tháng 7+8/2012 theo HĐ số: 0003375 ngày 1/8/2012; HĐ số: 0003538 ngày 4/9/2012</t>
  </si>
  <si>
    <t>KB322</t>
  </si>
  <si>
    <t>Thanh toán HĐ cung cấp dịch vụ thu gom, giặt, hấp sấy đồ vải; giặt chiếu BN nội trú tháng 6+7/2012 theo Hđ số: 0003378 ngày 1/8/2012; HĐ số: 0003585 ngày 10/9/2012</t>
  </si>
  <si>
    <t>KB329</t>
  </si>
  <si>
    <t>Thanh toán HĐ bảo vệ Bệnh viện, nhà xe CBVC tháng 9/2012 theo HĐ số: 0001986; 0001987 ngày 30/9/2012</t>
  </si>
  <si>
    <t>KB363</t>
  </si>
  <si>
    <t>Thanh toán HĐ cung cấp dịch vụ bảo vệ bệnh viện, trông giữ nhà xe CBVC tháng 10/2012 theo HĐ sô: 0002064, 0002065 ngày 31/10/2012</t>
  </si>
  <si>
    <t>KB386</t>
  </si>
  <si>
    <t>Thanh toán HĐ bảo vệ bệnh viện, trông giữ nhà xe CBVC tháng 11/2012 thao Hđ số: 0002143;0002142 ngày 30/11/2012</t>
  </si>
  <si>
    <t>KB398</t>
  </si>
  <si>
    <t>Thanh toán tiền đặt báo quý II/2012 theo Hđ số:0000327 ngày 17/4/2012</t>
  </si>
  <si>
    <t>KB213</t>
  </si>
  <si>
    <t>âoThnh toán HĐ đặt báo sức khoẻ đời sôngs số xuân theo Hđ số:0000226 ngày 18/6/2012</t>
  </si>
  <si>
    <t>KB231</t>
  </si>
  <si>
    <t>Thanh toán tiền đặt báo quý 3/2012 theo Hđ số: 0002655 ngày 23/7/2012</t>
  </si>
  <si>
    <t>Thanh toán tiền mua máu từ 9/6 đến 15/7/2012</t>
  </si>
  <si>
    <t>Thanh toán tiền mua túi bóng kính đựng ống dây, mas thở của máy thở tháng 8/2012</t>
  </si>
  <si>
    <t>hanh toán chi phí tổ chức hiến máu nhân đạo ngày 15/7/2012 tại Khánh Ninh - Yên Khánh</t>
  </si>
  <si>
    <t>Chi thanh toán tiền mua máu - Vân ( Đến hết 9/8/2012)</t>
  </si>
  <si>
    <t>Thanh toán tiền mua máu từ ngày 3/8 đến 23/8/2012</t>
  </si>
  <si>
    <t xml:space="preserve">Thanh toán tiền mua máu đến 27/8/2012- Vân </t>
  </si>
  <si>
    <t>Thanh toán tiền mua túi bóng đựn ống dây mat máy thở tháng 9/2012</t>
  </si>
  <si>
    <t xml:space="preserve">Thanh toán tiền mua máu đến 20/9/2012- Vân </t>
  </si>
  <si>
    <t>05/10/2012</t>
  </si>
  <si>
    <t>Thanh toán tiền mua túi bóng kính đựng ống dây mát thở máy tháng 10/2012</t>
  </si>
  <si>
    <t>Thanh toán tiền mua máu đến ngày 07/10/2012- Vân</t>
  </si>
  <si>
    <t>Thanh toán KP hiến máu nhân đạo ngày 14/10/2012 tại huyện Yên Mô, Ninh Bình</t>
  </si>
  <si>
    <t>thanh toán tiền mua túi bóng kính đựng dây mat máy thở tháng 11/2012</t>
  </si>
  <si>
    <t>Thanh toán tiền mua hồ sơ cấp chứng chỉ hành nghề</t>
  </si>
  <si>
    <t>Thanh toán tiền mua túi bóng kính đựng ống dây mat máy thở tháng 12/2012</t>
  </si>
  <si>
    <t>Thanh toán KP tổ chức hiến máu nhân đạo ngày 23/11/2012</t>
  </si>
  <si>
    <t>Thanh toán tiền mua máu đến ngày 26/12/2012</t>
  </si>
  <si>
    <t>Thanh toán tiền mua máy in phục vụ chuyên môn theo HĐ số: 0090155 ngày 20/3/2012</t>
  </si>
  <si>
    <t>Thanh toán HĐ in tài liệu tập huấn bệnh viện Y học thực hành phục vụ hội thảo khoa học tổ chức tại BV Ninh bình 2011</t>
  </si>
  <si>
    <t>Thanh toán tiền mua biên lai phí, lệ phí</t>
  </si>
  <si>
    <t>Chi tiền đánh chìa khóa phòng tài vụ</t>
  </si>
  <si>
    <t>Thanh toán tiền mua vé ủng hộ nười mù tỉnh Ninh Bình</t>
  </si>
  <si>
    <t>(522.840.032)</t>
  </si>
  <si>
    <t>12/11/2012</t>
  </si>
  <si>
    <t xml:space="preserve">Thanh toán KP tổ chức chúc mừng các cơ quan, ban ngành </t>
  </si>
  <si>
    <t>(536.240.032)</t>
  </si>
  <si>
    <t>(537.540.032)</t>
  </si>
  <si>
    <t>Thanh toán KP tổ chức chúc mừng ngày Doang nhân VN, Kỷ niệm ngày PN Việt Nam 20/10/2012....</t>
  </si>
  <si>
    <t>(546.790.032)</t>
  </si>
  <si>
    <t>(548.290.032)</t>
  </si>
  <si>
    <t>CK01.565</t>
  </si>
  <si>
    <t>(602.650.032)</t>
  </si>
  <si>
    <t>27/11/2012</t>
  </si>
  <si>
    <t>CK01.623</t>
  </si>
  <si>
    <t>Trích quỹ phúc lợi Hỗ trợ Kinh phí tổ chức đại hội Công đoàn ngành Y tế tỉnh Ninh bình lần thứ V năm 2012</t>
  </si>
  <si>
    <t>(652.150.032)</t>
  </si>
  <si>
    <t>14/12/2012</t>
  </si>
  <si>
    <t>Hỗ trợ kinh phí tổ chức đại hội toàn quốc Hội Giải phẫu bệnh - Tế bào học nhiệm kỳ II: 2012-2017</t>
  </si>
  <si>
    <t>(655.150.032)</t>
  </si>
  <si>
    <t>CK01.629</t>
  </si>
  <si>
    <t>Thanh toán tiền tiếp khách theo Hđ số: 0036917 ngày 7/10/2012</t>
  </si>
  <si>
    <t>(668.911.032)</t>
  </si>
  <si>
    <t>17/12/2012</t>
  </si>
  <si>
    <t>Thanh toán tiền mua vé biểu diễn văn nghệ ủng hộ quỹ nhân đạo</t>
  </si>
  <si>
    <t>(669.911.032)</t>
  </si>
  <si>
    <t>CK01.709</t>
  </si>
  <si>
    <t>Thanh toán HĐ cung cấp tủ lạnh âm sâu theo HĐ: 0000628 ngày 30/10/2012</t>
  </si>
  <si>
    <t>18/11/2012</t>
  </si>
  <si>
    <t>KB354</t>
  </si>
  <si>
    <t>Thanh toán HĐ cung cấp cáp điện, thiết bị điện lắp nguồn cho máy chụp XQ kỹ thuật số  DR và nồi sắc thuốc đông y theo HĐ số:0061958 ngày 16/3/2012</t>
  </si>
  <si>
    <t>KB86</t>
  </si>
  <si>
    <t>Thanh toán HĐ mua thay thế thiết bị vệ sinh, cấp thoát nước theo Hđ số:0061035; 0061036 ngày 21/3/2012</t>
  </si>
  <si>
    <t>KB150</t>
  </si>
  <si>
    <t xml:space="preserve">Thanh toán tiền HĐ cung cấp các thiết bị, linh kiện lắp đặt công tơ điện, nước riêng khu vực điều trị BN của trại giam Ninh Khánh, sửa chữa các thiết bị thay thế hệ thống cấp thoát nước theo Hđ số: 0074789,0074790,0074791 ngày 15/5/2012 nước </t>
  </si>
  <si>
    <t>KB151</t>
  </si>
  <si>
    <t>Thanh toán HĐ cung cấp các vật tư thay thế sửa chữa hệ thống điện theo HĐ số:0000055 ngày 15/5/2012</t>
  </si>
  <si>
    <t>Thanh toán HĐ cung cấp vật tư sửa chữa khu vệ sinh khoa ung bướu theo HĐ số: 0087506 ngày 18/5/2012</t>
  </si>
  <si>
    <t>KB182</t>
  </si>
  <si>
    <t>Thanh toán tiền mua động cơ giảm tốc và thiết bị điện nước dân dụng theo HĐ0087520, HĐ0087521 ngày 4/6/2012</t>
  </si>
  <si>
    <t>NTT71</t>
  </si>
  <si>
    <t xml:space="preserve">Xuất vật tư sửa chữa điện, nước, vệ sinh
</t>
  </si>
  <si>
    <t>KB391</t>
  </si>
  <si>
    <t>Thanh toán HĐ cung cấp lắp đặt hệ thống quạt hút, thông gió khu vực khoa Kiểm soát nhiễm khuẩn thao Hđ số: 046240 ngày 4/12/2012</t>
  </si>
  <si>
    <t>KB292</t>
  </si>
  <si>
    <t>Thanh toán HĐ cung cấp dịch vụ sửa chữa Hệ thống 10 cầu thang máy 6 tháng đầu năm 2012 theo HĐ số:0000993 ngày 3/8/2012</t>
  </si>
  <si>
    <t>KB319</t>
  </si>
  <si>
    <t>Thanh toán HĐ cung cấp vật tư sửa chữa,  hút , thông tắc cải tạo khu bể phốt , khu vệ sinh tầng I khu nhà hệ ngoại thao HĐ số: 0002146;0002145 ngày 17/9/2012</t>
  </si>
  <si>
    <t>KB375</t>
  </si>
  <si>
    <t>Thanh toán HĐ sửa chữa duy tu bảo dưỡng đài phun nước theo HĐ số: 0036495 ngày 29/10/2012</t>
  </si>
  <si>
    <t>KB376</t>
  </si>
  <si>
    <t>Thanh toán HĐ sửa chữa, thay tháo đườg ống, thông tắc, hút bể phốt, khu vệ sinh nhà hệ nội theo HĐ số: 0046214 ngày 9/11/2012</t>
  </si>
  <si>
    <t>Thanh toán tiền ăn BN khoa E từ 1/1/2012 - 15/01/2012</t>
  </si>
  <si>
    <t>03/02/2012</t>
  </si>
  <si>
    <t>Thanh toán tiền ăn BN khoa Nội E từ 16/1/2012 - 31/1/2012</t>
  </si>
  <si>
    <t>Thanh toán tiền ăn của Bn chế độ E từ 1/2/2012 - 15/02/2012</t>
  </si>
  <si>
    <t>Thanh toán tiền ăn BN chế độ E từ 16/2 -29/2/2012</t>
  </si>
  <si>
    <t>Thanh toán tiền ăn BN chế độ E từ 1/3/2012 - 15/3/2012</t>
  </si>
  <si>
    <t>Thanh toán tiền ăn BN chế độ e từ 16/3/2012 - 31/3/2012</t>
  </si>
  <si>
    <t>Thanh toán tiền ăn BN chế độ E từ 1/4/2012 - 15/4/2012</t>
  </si>
  <si>
    <t>Thanh toán tiền ăn BN E từ 16/4 - 30/4/2012</t>
  </si>
  <si>
    <t>Thanh toán tiền ăn BN - E từ 1/5 - 15/5/2012</t>
  </si>
  <si>
    <t>04/06/2012</t>
  </si>
  <si>
    <t>Thanh toán tiền ăn BN chế độ E từ 16/5 - 31/5/2012</t>
  </si>
  <si>
    <t xml:space="preserve">Thanh toán tiền ăn BN chế độ E từ 1/6/2012 - 15/6/2012 </t>
  </si>
  <si>
    <t>Thanh toán tiền ăn BN chế độ E từ 16/6/2012 - 30/6/2012</t>
  </si>
  <si>
    <t>Thanh toán tiền ăn bệnh nhân chế độ E- Từ ngày 01/7 đến 15/7/2012</t>
  </si>
  <si>
    <t>Thanh toán tiền ăn BN khoa E từ 15/7 - 31/7/2012</t>
  </si>
  <si>
    <t>Thanh toán tiền ăn BN khoa E từ 1/8/2012 - 15/8/2012</t>
  </si>
  <si>
    <t>Thanh toán tiền ăn BN chế độ E từ 16/8/2012 - 31/8/2012</t>
  </si>
  <si>
    <t>Thanh toán tiền ăn BN chế độ E từ 1/9/2012 - 15/9/2012</t>
  </si>
  <si>
    <t>Thanh toán tiền mua bảo hiểm xe ô tô cứu thương 35A 0639 theo Hđ số:0105964 ngày 29/2/2012</t>
  </si>
  <si>
    <t>19/09/2012</t>
  </si>
  <si>
    <t>KB300</t>
  </si>
  <si>
    <t>Mua bảo hiểm cho 2 xe ô tô cứu thương (Dự án ODA) theo HĐ số: 0106354 ngày 13/9/2012</t>
  </si>
  <si>
    <t>Cộng tiểu mục: 7757</t>
  </si>
  <si>
    <t>02/10/2012</t>
  </si>
  <si>
    <t>Thanh toán tiền mua  CCDC văn phòng theo HĐ số: 0036183 ngày 29/10/2012; Hđ số: 0036185 ngày 8/11/2012</t>
  </si>
  <si>
    <t>Cộng tiểu mục: 6552</t>
  </si>
  <si>
    <t>thanh toán khoán VPP tháng 1+2/2012</t>
  </si>
  <si>
    <t>Thanh toán tiền khoán VPP tháng 3+4/2012</t>
  </si>
  <si>
    <t>Thanh toán khoán VPP tháng 5+6/2012</t>
  </si>
  <si>
    <t>Thanh toán tiền khoán chi Văn phòng phẩm tháng 7+8/2012</t>
  </si>
  <si>
    <t>Thanh toán tiền khoán VPP tháng 11+12/2012</t>
  </si>
  <si>
    <t>Cộng tiểu mục: 6553</t>
  </si>
  <si>
    <t>KB162</t>
  </si>
  <si>
    <t>Thanh toán tiền mua hộp đựng tài liệu lưu trữ kho lưu trữ tập trung của bệnh viện theo Hđ số: 0007535 ngày 28//5/2012</t>
  </si>
  <si>
    <t>KB211</t>
  </si>
  <si>
    <t>Phát sinh Mục: 7000</t>
  </si>
  <si>
    <t>Cộng lũy kế Mục: 7000</t>
  </si>
  <si>
    <t>Phát sinh nhóm: II</t>
  </si>
  <si>
    <t>KB44</t>
  </si>
  <si>
    <t>Cßn chuyÓn sang 201 ( chi tÕt ©m lÞch canh dÇn, chi 27/2…)</t>
  </si>
  <si>
    <t>Sè d­ n¨m 2009 chuyÓn sang</t>
  </si>
  <si>
    <t xml:space="preserve">D­ n¨m 2009 </t>
  </si>
  <si>
    <t xml:space="preserve"> Quü khen th­ëng 15 %</t>
  </si>
  <si>
    <t xml:space="preserve"> Thu nhËp t¨ng thªm n¨m 2010</t>
  </si>
  <si>
    <t>G</t>
  </si>
  <si>
    <t>BÖnh viªn §a khoa tØnh</t>
  </si>
  <si>
    <t>Ng©n s¸ch cÊp bï l­¬ng 730</t>
  </si>
  <si>
    <t>Kinh phÝ thu hót BS vµ ®µo t¹o cÇm tay chØ viÖc</t>
  </si>
  <si>
    <t>Chi tõ nguån kh«ng th­êng xuyªn</t>
  </si>
  <si>
    <t xml:space="preserve">Ng©n s¸ch th­êng xuyªn </t>
  </si>
  <si>
    <t>Kinh phÝ th­êng xuyªn n¨m 2009 chuyÓn sang</t>
  </si>
  <si>
    <t>STT</t>
  </si>
  <si>
    <t>4/ Monito theo dâi BN- Model:PVM-2701</t>
  </si>
  <si>
    <t>5/ Monito theo dâi BN- Model:PVM-2701</t>
  </si>
  <si>
    <t>6/ M¸y siªu ©m mµu Doppler</t>
  </si>
  <si>
    <t xml:space="preserve">  Mua m¸y mãc, thiÕt bÞ y tÕ</t>
  </si>
  <si>
    <t xml:space="preserve"> T©p huÊn n©ng cao søc khoÎ vµHN thùc hµnh BV</t>
  </si>
  <si>
    <t>Chi thuª m­ín</t>
  </si>
  <si>
    <t>Thuª vÖ sinh</t>
  </si>
  <si>
    <t>Thuª b¶o vÖ</t>
  </si>
  <si>
    <t>Thuª kh¸c</t>
  </si>
  <si>
    <t>­íc thùc hiÖn tõ th¸n 7 ®Õn th¸ng 12/2009</t>
  </si>
  <si>
    <t>Söa ch÷a tµi s¶n, c¬ së h¹ tÇng phôc vô chuyªn m«n</t>
  </si>
  <si>
    <t>Söa ch÷a « t«</t>
  </si>
  <si>
    <t>TTB chuyªn dông</t>
  </si>
  <si>
    <t>B¶o tr× phÇn mÒm m¸y tÝnh</t>
  </si>
  <si>
    <t>§­êng ®iÖn, cÊp tho¸t n­íc</t>
  </si>
  <si>
    <t>Nhµ cöa vµ c¬ së h¹k tÇng kh¸c</t>
  </si>
  <si>
    <t>Thanh toán HĐ lắp đặt vách ngăn khu vực sảnh nhà hệ ngoại làm khu điều trị BN khoa ung bướu theo HĐ số: 0000045 ngày 7/5/2012</t>
  </si>
  <si>
    <t>Thanh toán HĐ cải tạo bể ngâm đồ vải nhầ giặt theo HĐ số: 0091971 ngày 22/5/2012</t>
  </si>
  <si>
    <t>01/10/2012</t>
  </si>
  <si>
    <t>KB303</t>
  </si>
  <si>
    <t>Thanh toán HĐ sửa chữa nhà cửatheo HĐ số: 0035354 ngày 18/9/2012</t>
  </si>
  <si>
    <t>KB390</t>
  </si>
  <si>
    <t>Thanh toán HĐ làm vách ngăn hành lang (giữa khoa CĐHA và khoa GMHS) làm phòng thụt tháo cho BN chụp XQ theo HĐ số: 0000066 ngày 12/12/2012</t>
  </si>
  <si>
    <t>KB399</t>
  </si>
  <si>
    <t>Thanh toán HĐ sửa chữa hệ thống của quấn nhà xe ô tô sau bão số 8 theo Hđ số: 0000023 ngày 4/12/2012</t>
  </si>
  <si>
    <t>Cộng tiểu mục: 6907</t>
  </si>
  <si>
    <t>Thanh toán hợp đồng thay thế các linh kiện máy tính, máy in theo HĐ số : 0000080; 0000081 ngày 13/2/2012</t>
  </si>
  <si>
    <t>Thanh toán HĐcung cấp linh kiện sửa chữa máy tính máy in theo HĐ số: 0000086; 0000087 ngày 10/3/2012</t>
  </si>
  <si>
    <t>KB223</t>
  </si>
  <si>
    <t>Thanh toán HĐ cung cấp they thế Cartridge mực máy in màu ( 4 màu) máy Cty 64 lát theo Hđ số: 0000109 ngày 28/5/2012</t>
  </si>
  <si>
    <t>TT-HĐ cung cấp CCDC-VP, đổ mực và thay thế linh kiện  máy in theo HĐ số: 0000103; 0000102 ngày 8/5/2012: HĐ số: 0000110; 0000111 ngày 4/6/2012</t>
  </si>
  <si>
    <t>KB327</t>
  </si>
  <si>
    <t>Thanh toán Hđ cung cấp  linh kiện thay thế sửa chữa hệ thống mạng máy tính theo HĐ số: 0000216 ngày 8/8/2012</t>
  </si>
  <si>
    <t>Ngày tháng</t>
  </si>
  <si>
    <t>Thanh toán tiền PTTT</t>
  </si>
  <si>
    <t>Thanh toán tiền thủ thuật</t>
  </si>
  <si>
    <t>Nguån chi kh«ng th­êng xuyªn</t>
  </si>
  <si>
    <t>Nguån cÊp cho trÎ em d­íi 6 tuæi</t>
  </si>
  <si>
    <t>PhÇn thu t¹i ®¬n vÞ</t>
  </si>
  <si>
    <t>A</t>
  </si>
  <si>
    <t>II</t>
  </si>
  <si>
    <t>Thu viÖn phÝ vµ BHYT</t>
  </si>
  <si>
    <t>Thu trùc tiÕp tõ ng­êi bÖnh</t>
  </si>
  <si>
    <t>Thu qua BHYT</t>
  </si>
  <si>
    <t>Thu qua PK - TYC</t>
  </si>
  <si>
    <t>Thu kh¸c</t>
  </si>
  <si>
    <t>Thu tæ chøc dÞch vô</t>
  </si>
  <si>
    <t>Thu ®Êu thÇu coi xe ®¹p, xe m¸y</t>
  </si>
  <si>
    <t>Thu nhµ dinh d­ìng</t>
  </si>
  <si>
    <t>Thu tõ c¸c s¶n phÈm pha chÕ</t>
  </si>
  <si>
    <t>Thu vÐ xe qua cæng</t>
  </si>
  <si>
    <t>B</t>
  </si>
  <si>
    <t>PhÇn chi</t>
  </si>
  <si>
    <t>Chi cho con ng­êi</t>
  </si>
  <si>
    <t>Phô cÊp l­¬ng</t>
  </si>
  <si>
    <t>Phô cÊp chøc vô</t>
  </si>
  <si>
    <t>Lµm ®ªm thªm giê</t>
  </si>
  <si>
    <t>PC ®éc h¹i nguy hiÓm</t>
  </si>
  <si>
    <t xml:space="preserve">Phô cÊp ­u ®·i nghÒ </t>
  </si>
  <si>
    <t>Phô cÊp tr¸ch nhiÖm</t>
  </si>
  <si>
    <t>Phô cÊp trùc</t>
  </si>
  <si>
    <t>Phô cÊp ®ùc biÖt nghµnh ( PTTT)</t>
  </si>
  <si>
    <t>Phô cÊp kh¸c</t>
  </si>
  <si>
    <t xml:space="preserve"> Quü phóc lîi 19%</t>
  </si>
  <si>
    <t xml:space="preserve"> Thu nhËp t¨ng thªm n¨m 2011 </t>
  </si>
  <si>
    <t>D­ ®©u n¨m</t>
  </si>
  <si>
    <t>Tæng sè 2011</t>
  </si>
  <si>
    <t>§­îc sö dông</t>
  </si>
  <si>
    <t>§· sö dông</t>
  </si>
  <si>
    <t>cßn chuyÓn 2012</t>
  </si>
  <si>
    <t>NhËn hç trî cña c¸c ®¬n vi héi nghÞ khoa häc</t>
  </si>
  <si>
    <t>Sè ®· nép ng©n s¸ch nhµ n­íc</t>
  </si>
  <si>
    <t xml:space="preserve"> Quü khen th­ëng 20%</t>
  </si>
  <si>
    <t xml:space="preserve"> Quü phóc lîi 20%</t>
  </si>
  <si>
    <t xml:space="preserve"> Quü æn ®Þnh thu nhËp </t>
  </si>
  <si>
    <t xml:space="preserve"> Quü ph¸t triÓn ho¹t ®éng sù nghiÖp 10%</t>
  </si>
  <si>
    <t xml:space="preserve"> Quü thu nhËp t¨ng thªm n¨m 2009 (50% )</t>
  </si>
  <si>
    <t>Ph©n bæ vµ trÝch lËp c¸c quü:</t>
  </si>
  <si>
    <t>( 60.448.204.387 -5.964.825.099 -48.100.000 = 54.435.279.288 )</t>
  </si>
  <si>
    <t>Tæng nguån ( ®· trõ tr¶ cho liªn doanh vµ sè thuÕ ®· nép )</t>
  </si>
  <si>
    <t>Ng­êi lËp biÓu              Gi¸m ®èc           BCH §¶ng uû                  BCH C«ng ®oµn</t>
  </si>
  <si>
    <t>Ng©n s¸ch th­êng xuyªn +KCBTE&lt;6 tuæi</t>
  </si>
  <si>
    <t xml:space="preserve">Tæng chi th­êng xuyªn </t>
  </si>
  <si>
    <t>Tæng hîp chi l­¬ng t¨ng thªm n¨m 2008</t>
  </si>
  <si>
    <t>Th¸ng - n¨m</t>
  </si>
  <si>
    <t>chi l­¬ng, th­ëng tõ TK : 66121</t>
  </si>
  <si>
    <t>1 n¨m 2008</t>
  </si>
  <si>
    <t>Chi l­¬ng, th­ëng tõ TK : 66121</t>
  </si>
  <si>
    <t>2 n¨m 2008</t>
  </si>
  <si>
    <t>Chi l­¬ng t¨ng thªm th¸ng  1/2008</t>
  </si>
  <si>
    <t>3 n¨m 2008</t>
  </si>
  <si>
    <t>Chi l­¬ng t¨ng thªm th¸ng  2/2008</t>
  </si>
  <si>
    <t>4 n¨m 2008</t>
  </si>
  <si>
    <t>Chi l­¬ng t¨ng thªm th¸ng  3/2008</t>
  </si>
  <si>
    <t>5 n¨m 2008</t>
  </si>
  <si>
    <t>Chi l­¬ng t¨ng thªm th¸ng  4/2008</t>
  </si>
  <si>
    <t>6 n¨m 2008</t>
  </si>
  <si>
    <t>Chi l­¬ng t¨ng thªm th¸ng  5/2008</t>
  </si>
  <si>
    <t>7 n¨m 2008</t>
  </si>
  <si>
    <t>Chi l­¬ng t¨ng thªm th¸ng  6/2008</t>
  </si>
  <si>
    <t>8 n¨m 2008</t>
  </si>
  <si>
    <t>Chi l­¬ng t¨ng thªm th¸ng  7/2008</t>
  </si>
  <si>
    <t>9 n¨m 2008</t>
  </si>
  <si>
    <t>Chi l­¬ng t¨ng thªm th¸ng  8/2008</t>
  </si>
  <si>
    <t>10 n¨m 2008</t>
  </si>
  <si>
    <t>Chi l­¬ng t¨ng thªm th¸ng  9/2008</t>
  </si>
  <si>
    <t>11 n¨m 2008</t>
  </si>
  <si>
    <t>Chi l­¬ng t¨ng thªm th¸ng  10/2008</t>
  </si>
  <si>
    <t>12 n¨m 2008</t>
  </si>
  <si>
    <t>Chi l­¬ng t¨ng thªm th¸ng  11/2008</t>
  </si>
  <si>
    <t>B¸o c¸o thu chi  vµ c«ng khai tµi chÝnh  n¨m 2010</t>
  </si>
  <si>
    <t xml:space="preserve"> Trong ®ã: ®· chi thu nhËp t¨ng thªm n¨m 2010</t>
  </si>
  <si>
    <t xml:space="preserve">                   cßn chuyÓn sang n¨m 2011 chi tiÕp</t>
  </si>
  <si>
    <t>NhËn quµ chóc mõng tÕt ©m lÞch vµ 27/2/2010 ( bæ sung quü )</t>
  </si>
  <si>
    <t>TrÝch n¨m 2010</t>
  </si>
  <si>
    <t>Quü ®­îc sö dông n¨m 2010</t>
  </si>
  <si>
    <t>§· sö dông n¨m 2010</t>
  </si>
  <si>
    <t>Th­ëng quý 1/2010</t>
  </si>
  <si>
    <t xml:space="preserve">Trích BHXH, BHYT, BHTN tháng 10/2012
</t>
  </si>
  <si>
    <t>20/11/2012</t>
  </si>
  <si>
    <t xml:space="preserve">Trích quỹ lương phụ cấp theo lương tháng 11/2012
</t>
  </si>
  <si>
    <t>NT11</t>
  </si>
  <si>
    <t xml:space="preserve">Trích BHXH, BHYT, BHTN tháng 11/2012
</t>
  </si>
  <si>
    <t>Cộng tiểu mục: 6001</t>
  </si>
  <si>
    <t>Phát sinh Mục: 6000</t>
  </si>
  <si>
    <t>Cộng lũy kế Mục: 6000</t>
  </si>
  <si>
    <t>Cộng tiểu mục: 6101</t>
  </si>
  <si>
    <t>Cộng tiểu mục: 6107</t>
  </si>
  <si>
    <t>Cộng tiểu mục: 6112</t>
  </si>
  <si>
    <t>Cộng tiểu mục: 6113</t>
  </si>
  <si>
    <t>Thanh toán tiền trực CM 24/24h tháng 1/2012</t>
  </si>
  <si>
    <t>Thanh toán tiền trực 24/24h tháng 2/2012</t>
  </si>
  <si>
    <t>Thanh toán tiền trực 24/24 h tháng 3/2012</t>
  </si>
  <si>
    <t>Thanh toán tiền trực 24/24h tháng 4/2012</t>
  </si>
  <si>
    <t>Thanh toán tiền trực CM 24/24h tháng 5/2012</t>
  </si>
  <si>
    <t>Thanh toán tiền trực CM 24/24h tháng 6/2012</t>
  </si>
  <si>
    <t>13/09/2012</t>
  </si>
  <si>
    <t>Thanh toán tiền trực 24/24h tháng 7/2012</t>
  </si>
  <si>
    <t>Thanh toán tiền trực chuyên môn 24/24h tháng 9/2012</t>
  </si>
  <si>
    <t>27/12/2012</t>
  </si>
  <si>
    <t>Thanh toán HĐ tuyên truyền trên tạp chí NCKH Kiểm toán điện tử theo HĐ số: 0000748 ngày 25/7/2012</t>
  </si>
  <si>
    <t>KB242</t>
  </si>
  <si>
    <t>Thanh toán tiền nước sinh hoạt từ 6/5/2012 - 6/6/2012 theo HĐ số: 0364874; 0001862 ngày 14/6/2012</t>
  </si>
  <si>
    <t>KB246</t>
  </si>
  <si>
    <t>Thanh toán tiền nước sinh hoạt từ 6/6/2012 - 7/6/2012 theo HĐ số: 0410444 ngày 12/7/2012</t>
  </si>
  <si>
    <t>KB285</t>
  </si>
  <si>
    <t>Thanh toán tiền nước sinh hoạt từ 6/7/2012 - 6/8/2012 theo Hđ số: 0448332 ngày 16/8/2012</t>
  </si>
  <si>
    <t>KB34</t>
  </si>
  <si>
    <t>Thanh toán tiền dầu đốt rác thải nguy hại, dầu chạy máy phát điện ... tháng 1/2012</t>
  </si>
  <si>
    <t>CKB184</t>
  </si>
  <si>
    <t>Thanh toán tiền dầu đốt rác thải y tế nguy hại tháng 5/2012</t>
  </si>
  <si>
    <t>KB05</t>
  </si>
  <si>
    <t>Thanh toán HĐ bảo vệ bệnh viện và trông giữ nhà xe CBVC tháng 12/2011 theo HĐ số: 0001193;0001192 ngày 1/1/2012</t>
  </si>
  <si>
    <t>KB06</t>
  </si>
  <si>
    <t>Thanh toán HĐ vệ sinh bệnh viện tháng 12/2011 theo Hđ số:002134 ngày 30/12/2011</t>
  </si>
  <si>
    <t>KB07</t>
  </si>
  <si>
    <t>Thanh toán HĐ giặt là đồ vải tháng 11/2011 và giặt chiếu từ 24/10/2011 - 7/12/2011 theo HĐ số: 0002179 ngày 31/12/2011</t>
  </si>
  <si>
    <t>KB32</t>
  </si>
  <si>
    <t>Thanh toán HĐ bảo vệ Bệnh viện, trông giữ nhà xe CBVC tháng 1/2012 theo HĐ số: 0001277; 0001278 ngày 31/1/2012</t>
  </si>
  <si>
    <t>KB47</t>
  </si>
  <si>
    <t>Thanh toán HĐ vệ sinh bệnh viện tháng 1/2012 thao HĐ số:0002318 ngày 3/2/2012</t>
  </si>
  <si>
    <t>KB48</t>
  </si>
  <si>
    <t>Thanh toán tiền giặt là đồ vải, chiếu giường nằm bệnh nhân tháng 1/2012 theo Hđ số: 0002379 ngày 17/2/2012</t>
  </si>
  <si>
    <t>KB54</t>
  </si>
  <si>
    <t>Thanh toán HĐ vảo vệ BV, trông giữ nhà xe CBVC tháng 2/2012 theo HĐ số: 0001378,0001379 ngày 29/2/2012</t>
  </si>
  <si>
    <t>KB78</t>
  </si>
  <si>
    <t>Thanh toán Hđ giặt là đồ vải và chiếu phục vụ bệnh nhân rheo Hđ từ 8/1/2012 - 7/2/2012 theo HĐ số: 0002514 ngày 16/3/2012</t>
  </si>
  <si>
    <t>KB77</t>
  </si>
  <si>
    <t>Thanh toán HĐ vệ sinh bệnh viện tháng 2/2012 theo HĐ số: 0002472 ngày 5/3/2012</t>
  </si>
  <si>
    <t>KB97</t>
  </si>
  <si>
    <t>Thanh toán tiền tiếp khách đoàn Đại sứ đặc mệnh toàn quyền CH Áo và công ty cung cấp trang thiết bị y tế ODELGA thuộc dự án ODA của chính phủ Áo theo HĐ số: 0221877 ngày 14/6/2012</t>
  </si>
  <si>
    <t>25/06/2012</t>
  </si>
  <si>
    <t>Chi hỗ trợ tổ chức cho CBVC đi nghỉ dưỡng sức năm 2012</t>
  </si>
  <si>
    <t>30/06/2012</t>
  </si>
  <si>
    <t>NTT66</t>
  </si>
  <si>
    <t xml:space="preserve">Tạm trích các quỹ quý II/2012
</t>
  </si>
  <si>
    <t>04/07/2012</t>
  </si>
  <si>
    <t>05/07/2012</t>
  </si>
  <si>
    <t>CK01.302</t>
  </si>
  <si>
    <t>09/07/2012</t>
  </si>
  <si>
    <t>CK01.304</t>
  </si>
  <si>
    <t>Thanh toán tiền tiếp đoàn Đại sứ đặc mệnh toàn quyền CH Áo và công ty cung cấp thiết bị Y tế ODELGA của Áo về ký kết hợp đồng cung cấp TTBYT thuộc dự án ODA của CHH áo theo HĐ Số: 0002215 ngày 28/6/2012</t>
  </si>
  <si>
    <t>17/07/2012</t>
  </si>
  <si>
    <t>Hỗ trợ KP sau khi tốt nghiệp CK II theo quy chế chi tiêu nội bộ</t>
  </si>
  <si>
    <t>Hỗ trợ KP hội người khuyết tật</t>
  </si>
  <si>
    <t>18/07/2012</t>
  </si>
  <si>
    <t>20/07/2012</t>
  </si>
  <si>
    <t xml:space="preserve">Hỗ trợ KP cho điều dưỡng trưởng BV đi thăm quan, học tập tại BV  Đà nẵng </t>
  </si>
  <si>
    <t>30/07/2012</t>
  </si>
  <si>
    <t>Thanh toán KP tổ chức phúng viêng đám hiếu</t>
  </si>
  <si>
    <t>hỗ trợ KP hạt động hè 2012 cho các cháu TNNĐ phường Nam Thành</t>
  </si>
  <si>
    <t>chúc mừng các đơn vị nhân ngày Báo chí việt Nam; 21/6/2012; Ngày BHXH Việt nam 1/7/2012</t>
  </si>
  <si>
    <t>Thanh toán KP tiếp khách</t>
  </si>
  <si>
    <t>31/07/2012</t>
  </si>
  <si>
    <t>Thanh toán KP thăm hỏi ốm đau</t>
  </si>
  <si>
    <t>06/08/2012</t>
  </si>
  <si>
    <t>CK01.364</t>
  </si>
  <si>
    <t>09/08/2012</t>
  </si>
  <si>
    <t>CK01.367</t>
  </si>
  <si>
    <t>Hỗ trợ KP đại hội Hội điều dưỡng Việt Nam lần thứ VI theo CV số 61/HĐDVN - VPH ngày 6/7/2012</t>
  </si>
  <si>
    <t>10/08/2012</t>
  </si>
  <si>
    <t xml:space="preserve">Thanh toán KP mời các Bác sỹ BV tuyến trung ương về hội chẩn hỗ trợ chuyên môn </t>
  </si>
  <si>
    <t>15/08/2012</t>
  </si>
  <si>
    <t>Tổ chức thăm quan, du lịch , thăm viếng cho đối tượng thương binh - con Liệt sỹ thân dịp kỷ niệm 65 năm ngày TBLS 27/7/2012</t>
  </si>
  <si>
    <t>16/08/2012</t>
  </si>
  <si>
    <t>Thanh toán KP tổ chức thăm hỏi ốm đau, vính viếng đám hiếu</t>
  </si>
  <si>
    <t>Thanh toán KP chúc mừng ngày truyền thống công tác ĐẢng</t>
  </si>
  <si>
    <t>Hỗ trợ mua vé biểu diễn nghệ thuật của hội Cựu chín binh tỉnh, Hội diễn văn nghệ quần chúng Thành đội NB</t>
  </si>
  <si>
    <t>24/08/2012</t>
  </si>
  <si>
    <t xml:space="preserve">Cộng số phát sinh </t>
  </si>
  <si>
    <t>Cộng lũy kế từ đầu năm</t>
  </si>
  <si>
    <t>Số dư cuối kỳ</t>
  </si>
  <si>
    <t>- Ngày mở sổ: 01/01/2012</t>
  </si>
  <si>
    <t>Người lập</t>
  </si>
  <si>
    <t>(Ký, họ tên)</t>
  </si>
  <si>
    <t>B¸o c¸o thu chi  vµ c«ng khai tµi chÝnh  n¨m 2012</t>
  </si>
  <si>
    <t>Ng©n s¸ch cÊp t¨ng 50 gi­êng bÖnh n¨m 2012 ( 1.829,381.000đ )</t>
  </si>
  <si>
    <t>* Chi phÝ  KCB - BHYT cßn thiÕu n¨m 2011 mang sang</t>
  </si>
  <si>
    <t>* Chi phÝ  KCB - BHYT ph¸t sinh n¨m 2012</t>
  </si>
  <si>
    <t>* BHYT t¹m øng vµ thanh to¸n n¨m 2012</t>
  </si>
  <si>
    <t>n¨m 2012</t>
  </si>
  <si>
    <t>Ng©n s¸ch n¨m tr­íc chuyÓn sang</t>
  </si>
  <si>
    <t>Kinh phÝ thu hót vµ ®µo t¹o cÇm tay chØ viÖc n¨m tr­íc mang sang</t>
  </si>
  <si>
    <t>thanh toán tiền tiếp khách</t>
  </si>
  <si>
    <t>Thanh toán tiền tiếp khách</t>
  </si>
  <si>
    <t xml:space="preserve">Thanh toán tiền tiếp khách </t>
  </si>
  <si>
    <t>Hô trợ KP đào tạo "Hóa trị liệu các bệnh về máu" tại Viện Huyết học- truyền máu TW- theo hình thức cầm tay chỉ việc</t>
  </si>
  <si>
    <t>Hỗ trợ KP đào tạo "Điều dưỡng hồi sức sau mổ" tại BV Việt Đức- theo hình thức cầm tay chỉ việc</t>
  </si>
  <si>
    <t>Hỗ trợ KP tham gia khóa đào tạo "Đo mật độ loãng xương" tại Viện Lão khoa TW- theo hình thức cầm tay chỉ việc</t>
  </si>
  <si>
    <t>Thanh toán KP tham gia khóa đào tạo 'PT nội soi khớp gối" tại BV Việt Đức- theo hình thức cầm tay chỉ việc</t>
  </si>
  <si>
    <t>Chi thanh toán tiền công tac phí đi dự hội thảo về "Phẫu thuật cột sống trẻ em" tại bệnh viện Hữu Nghị</t>
  </si>
  <si>
    <t>Chi thanh toán tiền công tác phí đi dự hội thảo về " Phẫu thuật cột sống trẻ em" tại bệnh viện Hữ Nghị Việt Đức và tập huấn phẫu  thuật "Cột sống can thiệp tối thiểu"tại bệnh viện 103</t>
  </si>
  <si>
    <t>Thanh toán tiền tàu xe nghie phép thăm bố chồng Phẫu thuật Polip mũi</t>
  </si>
  <si>
    <t>Thanh toán HĐ giới thiệu thông tin tuyên truyền trên Tuần tin khoa học và Công nghệ theo HĐ số: 0003491 ngày 1/2/2012</t>
  </si>
  <si>
    <t>KB29</t>
  </si>
  <si>
    <t>Thanh toán HĐ đăng tin tuyên truyền trên báo Bảo vệ Pháp luật theo Hđ số: 0000845 ngày 8/2/2012</t>
  </si>
  <si>
    <t>KB35</t>
  </si>
  <si>
    <t>Thanh toán HĐ đăng tải thông tin trên tạp chí Toà án theo Hđ số:0000117 ngày 8/2/2012</t>
  </si>
  <si>
    <t>08/03/2012</t>
  </si>
  <si>
    <t>KB46</t>
  </si>
  <si>
    <t>Thanh toán HĐ trách nhiệm tuyên truyền in cuốn sách "Bệnh viện ĐK tỉnh Ninh Bình trưởng thành và phát triển" nhân dịp BV đón nhận Huân chương LĐ hạng nhì theo HĐ ký ngày 25/1/2011</t>
  </si>
  <si>
    <t>KB49</t>
  </si>
  <si>
    <t>Thanh toán HĐ sản xuất phim tài liệu tuyên truyền trên kệnh VTC1 theo HĐ số:0002962 ngày 28/2/2012</t>
  </si>
  <si>
    <t>KB50</t>
  </si>
  <si>
    <t>Thanh toán HĐ tuyên truyền trên tạp chí Y học thực hành theo HĐ số:0000016 ngày 1/3/2012</t>
  </si>
  <si>
    <t>16/03/2012</t>
  </si>
  <si>
    <t>KB55</t>
  </si>
  <si>
    <t xml:space="preserve">Tổng nguồn phải để làm lương </t>
  </si>
  <si>
    <t>Trõ vµo cÊp n¨m 2012</t>
  </si>
  <si>
    <t>Nhãm môc chi mua s¾m TSC§</t>
  </si>
  <si>
    <t>Thanh toán họp HĐ tuyển dụng viên chức 2012</t>
  </si>
  <si>
    <t>Thanh toán KP họp HĐ xét duyệt phụ cấp ưu đãi nghề</t>
  </si>
  <si>
    <t>Thanh toán họp HĐ lương tăng thêm tháng 8/2002</t>
  </si>
  <si>
    <t>Thanh toán KP mua chè nước phục vụ TK, hội nghị ... tháng 8/2012</t>
  </si>
  <si>
    <t>Thanh toán KP họp ban lương quý 4/2012</t>
  </si>
  <si>
    <t>Thanh toán KP tổ chức học nghị quyết TƯ lần thứ 5</t>
  </si>
  <si>
    <t>Thanh toán KP tổ chức lớp kỹ thuật lấy bệnh phẩm vi sinh</t>
  </si>
  <si>
    <t>Thanh toán họp Hđ lương tăng thêm tháng 9/2012</t>
  </si>
  <si>
    <t xml:space="preserve">Thanh toán KP họp HĐ chuyên môn phân tích BA </t>
  </si>
  <si>
    <t>Thanh toán tiền mua cây Ngọc lan trồng bồn cây phí đông nhà Hành chính</t>
  </si>
  <si>
    <t>Thanh toán KP họp triển khai công tác phòng chống cơn bão số 8 năm 2012</t>
  </si>
  <si>
    <t>Thanh toán KP họp HĐ tuyển dụng năm 2012</t>
  </si>
  <si>
    <t>Thanh toán KP mua chè, nước phục vụ tiếp khách, hội nghị... tháng 9+10/2012</t>
  </si>
  <si>
    <t>Thanh toán tiền phục vụ Đại hội Công đoàn ngành Y tế ngày 25/10/2012</t>
  </si>
  <si>
    <t>Thanh toán KP tổ chức lễ mở thầu gói thầu mua sắm TTBYT năm 2012</t>
  </si>
  <si>
    <t>Thanh toán tiền họp Hội đồng lương tăng thêm T10/2012</t>
  </si>
  <si>
    <t>Thanh toán KP tổ chức đại hội các chi bộ nhiệm kỳ 2012 - 2015</t>
  </si>
  <si>
    <t>Thanh toán KP tổ chức lễ trao huy hiệu 30 năm tuổi Đảng</t>
  </si>
  <si>
    <t>Thanh toán tiền Hội nghị kiểm điểm Ban thường vụ</t>
  </si>
  <si>
    <t>Thanh toán coông tác phí dự hội nghị, đại hội diều dưỡng toàn quốc</t>
  </si>
  <si>
    <t>02/12/2012</t>
  </si>
  <si>
    <t>Thanh toán tiền công tác phí tham dự hội nghị</t>
  </si>
  <si>
    <t>03/12/2012</t>
  </si>
  <si>
    <t>Thanh toán tiền đi Hội thảo KH Da liễu toàn quốc tại Nha Trang</t>
  </si>
  <si>
    <t>Thanh toán tiền đi học lớp "Kỹ năng chăm sóc người bệnh xạ trị và giảm nhẹ ung thư"</t>
  </si>
  <si>
    <t>Thanh toán tiền học lớp "Cập nhật 1 số vấn đề trong HS và trong phòng mổ" tại BV E</t>
  </si>
  <si>
    <t>Thanh toán tiền đi học lớp "Chẩn đoán và cập nhật thông khí nhân tạo"</t>
  </si>
  <si>
    <t>Thanh toán công tác phí tham dự các hopọi thảo, hội nghị</t>
  </si>
  <si>
    <t>Thanh toán tiền đi học lớp "Gây mê Châu Âu" tại Hà Nội</t>
  </si>
  <si>
    <t>Thanh toán tiền đi học lớp "Điều dưỡng GM" tại HN</t>
  </si>
  <si>
    <t>24/12/2012</t>
  </si>
  <si>
    <t>Thanh toán KP dự hội nghị KH thường niên Hội chấn thương CHỉnh hình Việt Nam lần thứ 11 tại Nha Trang (02 người)</t>
  </si>
  <si>
    <t>Thanh toán KP "Hội thảo khoa học HSCC- Chống độc Nhi" tại BV Nhi TW</t>
  </si>
  <si>
    <t>Thanh toán tiền đi "Hội thảo phát triển nguồn nhân lực y, dược cổ truyền"</t>
  </si>
  <si>
    <t>Thanh toán tiền đi học "Kỹ năng viết báo và tổ chức các sản phẩm báo chí" và Lớp "Ngiệp vụ báo điện tử và các loại hình TT trên Internet"</t>
  </si>
  <si>
    <t>Thanh toán ôn thi chuyên khoa I Điều dưỡng tại ĐH Điều dưỡng Nam Định (01 người)</t>
  </si>
  <si>
    <t>Thanh toán tiền đi hội thảo khoa học</t>
  </si>
  <si>
    <t>Thanh toán KP tham dự HNKH thường niên hội PTTK Việt Nam lần thứ 13 tại TP HCM</t>
  </si>
  <si>
    <t>Cộng tiểu mục: 6701</t>
  </si>
  <si>
    <t>thanh toán công tác phí tham dự lớp tập huấn an toàn truyền máu</t>
  </si>
  <si>
    <t>Chi thanh toán phụ cấp lưu trú</t>
  </si>
  <si>
    <t>Thanh toán tiền công tác phí đoàn công tác đi học tập tại BV Phú thọ</t>
  </si>
  <si>
    <t>thanh toán công tác phí tập huấn  giám định y khoa</t>
  </si>
  <si>
    <t>11/07/2012</t>
  </si>
  <si>
    <t xml:space="preserve">Hỗ trợ tiền ăn đoàn CB đi công tác </t>
  </si>
  <si>
    <t>Thanh toán tiền làm thêm giờ phục vụ lớp đào tạo khoa GMHS</t>
  </si>
  <si>
    <t>Than h toán tiền làm thêm giờ quý I/2012</t>
  </si>
  <si>
    <t>Thanh toán làm thêm giờ quý I/2012 - phòng KHTH</t>
  </si>
  <si>
    <t>Thanh toán tiền làm thêm giờ các khoa phòng quý I/2012</t>
  </si>
  <si>
    <t>Thanh toán tiền làm thêm giớ sắp xếp lại kho Bệnh án đưa vào lưu trữ tập trung</t>
  </si>
  <si>
    <t>Thanh toán tiền làm thêm ghìơ quý II/2012 - Phòng TC Cán bộ</t>
  </si>
  <si>
    <t xml:space="preserve">thanh toán tiền làm thêm giờ </t>
  </si>
  <si>
    <t>Thanh toán tiền làm thêm giờ kiểm kê và bàn giao BA giẵ phòng KHTH và phòng Hành chính ( Tổ lưu trữ)</t>
  </si>
  <si>
    <t>19/10/2012</t>
  </si>
  <si>
    <t>Thanh toán tiền làm thêm giờ tháng 12/2012</t>
  </si>
  <si>
    <t>Cộng tiểu mục: 6106</t>
  </si>
  <si>
    <t>Thanh toán tiền trực chuên môn 24/24h tháng 9/2012</t>
  </si>
  <si>
    <t>Thanh toán tiền trực 24/24h tháng 10/2012</t>
  </si>
  <si>
    <t>Thanh toán tiền Phẫu thuật</t>
  </si>
  <si>
    <t>Thanh toán tiền phẫu thuật; thủ thuật</t>
  </si>
  <si>
    <t xml:space="preserve">Thanh toán tiền Phẫu thuật Quý 3/2012 </t>
  </si>
  <si>
    <t>Thanh toán tiền phãu thuật, thủ thuật</t>
  </si>
  <si>
    <t>Thanh toán tiền bồi dưỡng độc hại tháng 9+10/2012</t>
  </si>
  <si>
    <t>18/01/2012</t>
  </si>
  <si>
    <t>Thanh toán tiền công PK - TYC tháng 12/2011</t>
  </si>
  <si>
    <t xml:space="preserve">Thanh toán hỗ trợ thêm tiền trực CM 24/24h trong dịp tết Nhâm Thìn (22 - 25/1/2012) </t>
  </si>
  <si>
    <t>22/02/2012</t>
  </si>
  <si>
    <t>NTT37</t>
  </si>
  <si>
    <t xml:space="preserve">Trích lương tăng thêm tháng 1/2012
</t>
  </si>
  <si>
    <t>NTT38</t>
  </si>
  <si>
    <t xml:space="preserve">Trích lương tăng thêm tháng 2/2012
</t>
  </si>
  <si>
    <t xml:space="preserve">Thanh toán tiền công PK, TYC tháng 1/2012 </t>
  </si>
  <si>
    <t>Thanh toán tiền công PK - TYc tháng 2/2012</t>
  </si>
  <si>
    <t>14/04/2012</t>
  </si>
  <si>
    <t>NTT39</t>
  </si>
  <si>
    <t xml:space="preserve">Trích lương tăng thêm tháng 3/2012
</t>
  </si>
  <si>
    <t>Thanh toán tiền công PK - TYC tháng 3/2012</t>
  </si>
  <si>
    <t>30/04/2012</t>
  </si>
  <si>
    <t>NTT61</t>
  </si>
  <si>
    <t xml:space="preserve">Trích lương tăng thêm tháng 4/2012
</t>
  </si>
  <si>
    <t>Thanh toán % trích trên số thu tiền giường theo yêu cầu</t>
  </si>
  <si>
    <t>Thanh toán % trích trên số thu tiền máu hoàn hồi  năm 2011</t>
  </si>
  <si>
    <t>25/05/2012</t>
  </si>
  <si>
    <t>Thanh toán tiền công PK - TYC tháng 4/2012</t>
  </si>
  <si>
    <t>31/05/2012</t>
  </si>
  <si>
    <t>NTT62</t>
  </si>
  <si>
    <t xml:space="preserve">Trích lương tăng thêm tháng 5/2012
</t>
  </si>
  <si>
    <t>Thanh toán thu tiền giưởng TYC tháng 5+6/2012</t>
  </si>
  <si>
    <t xml:space="preserve">Trích lương tăng thêm tháng 6/2012
</t>
  </si>
  <si>
    <t>Thanh toán tiền công PK - TYC tháng 6+7/2012</t>
  </si>
  <si>
    <t xml:space="preserve">Trích lương tăng thêm tháng 7/2012
</t>
  </si>
  <si>
    <t xml:space="preserve">Trích lương tăng thêm tháng 8/2012
</t>
  </si>
  <si>
    <t xml:space="preserve">Trích nguồn làm lương tăng thêm tháng 9/2012
</t>
  </si>
  <si>
    <t>NT12</t>
  </si>
  <si>
    <t>Thanh toán tiền gường TYC cho các khoa : Phiếu chi số 09.226 ngày 30/9/2012</t>
  </si>
  <si>
    <t>Trích bổ xung thanh toán tiền giường TYC - phiếu chi 01.167 ngày 26/6/2012</t>
  </si>
  <si>
    <t>TT tiền công PK - TYC tháng 5/2012 - Phiéu chi số 06.193 ngày 28/6/2012</t>
  </si>
  <si>
    <t>NT15</t>
  </si>
  <si>
    <t xml:space="preserve">Trích lương tăng thêm tháng 10/2012
</t>
  </si>
  <si>
    <t>Thanh toán trích cho các khoa thu tiền giường theo yêu cầu</t>
  </si>
  <si>
    <t>Thanh toán trích % phục vụ khám sức khoẻ định kỳ năm 2012 - Nhà máy đạm Ninh bình</t>
  </si>
  <si>
    <t>Thanh toán % chênh lệch sau khi từ chi phí khám sức khoẻ định kỳ năm 2012 - Công ty khai thác CT thuỷ lợi tỉnh NB</t>
  </si>
  <si>
    <t>NT13</t>
  </si>
  <si>
    <t>thanh toán tiền thủ thuật tháng 1+2/2012</t>
  </si>
  <si>
    <t>thanh toán tiền Phẫu thuật tháng 12/2011 + 1/2012</t>
  </si>
  <si>
    <t>Thanh toán tiền phẫu thuật tháng 2/2012</t>
  </si>
  <si>
    <t>Thanh toán tiền thủ thuật quý I/2012</t>
  </si>
  <si>
    <t>26/06/2012</t>
  </si>
  <si>
    <t>Thanh toán tiền Phẫu thuật tháng 3/2012</t>
  </si>
  <si>
    <t>Thanh toán tiền phẫu thuật tháng 4+5/2012</t>
  </si>
  <si>
    <t>Thanh toán tiền thủ thuật tháng 5+6/2012</t>
  </si>
  <si>
    <t>Thanh toán tiền Thủ thuật</t>
  </si>
  <si>
    <t>Thanh toán HĐ mua máy quét mã vạch, máy in Hoá đơn epson phục vụ quản lý bệnh nhân mãn tính theo Hđ số: 0089474 ngày 2/1/2012</t>
  </si>
  <si>
    <t>Thanh toán trích 25% số thu pha chế các sản phẩm tại khoa dược ( Sau khi đã trừ đi chi phí) tháng 8+9/2012</t>
  </si>
  <si>
    <t>CK01.423</t>
  </si>
  <si>
    <t>Thanh toán tiền xăng chuyển bệnh nhân , thanh toán tiền dầu thiêu huỷ rác thải nguy hại tháng 7/2012</t>
  </si>
  <si>
    <t>CK01.433</t>
  </si>
  <si>
    <t>Thanh toán tiền xăng dầu, vân chuyển bệnh nhân, đốt rác thải nguy hại tháng 8/2012</t>
  </si>
  <si>
    <t>CK01.637</t>
  </si>
  <si>
    <t>Thanh toán tiền xăng dầu vận chuyển bệnh nhân , dầu đốt rác thải y tế tháng 11/2012</t>
  </si>
  <si>
    <t>Thanh toán tiền thuê vận chuyển dầu đốt rác nguy hại và bồi dưỡng tiền thu đốt rác thải cho các đơn vị ngoài BV tháng 5/2012</t>
  </si>
  <si>
    <t>Thanh toán tiền thuê VC dầu đốt rác thải y tế và trích bồi dưỡng thiêu huỷ rác thải của các đơn vị khác ngoài bệnh viện tháng 6+7/2012</t>
  </si>
  <si>
    <t>Thanh toán tiền thuê vận chuyển dầu đốt rác thải y tế, hỗ trợ tiền công đốt rác thải cho các đơn vị ngoài Bệnh viện tháng 8/2012</t>
  </si>
  <si>
    <t>Thanh toán tiền thuê vận chuyển hồ sơ sổ sách sắp đặt kho lưu trữ của Bệnh viện</t>
  </si>
  <si>
    <t>10/04/2012</t>
  </si>
  <si>
    <t>Thanh toán HĐ mở lớp đào tạo thông khí nhân tạo cơ bản và khí máu cho BS, DD tại khoa cấp cứu , hồi sức tích cực, chống độc từ ngày 23 - 27/4/2012</t>
  </si>
  <si>
    <t>Hỗ trợ KP tham dự lớp học máy ly tâm lạnh tại BV Huyết học truyền máu theo hình thức cầm tay chỉ việc - 2 CB ( Lương Xuân Nguyên và Phạm Thị Thanh Phượng)</t>
  </si>
  <si>
    <t>Hỗ trợ kinh phí đào tạo"Phẫu thuật cột sống tại bệnh viện Hữu Nghị Việt Đức" theo hình thức cầm tay chỉ việc từ ngày 5/9/2011 đến 05/03/2012</t>
  </si>
  <si>
    <t>Thanh toán tiền giảng bài cho Tiến sỹ Vũ Đăng Lưu- BV Bạch Mai theo hình thức cầm tay chỉ việc</t>
  </si>
  <si>
    <t>Hỗ trợ kinh phí đào tạo" Nội soi phế quản ống mềm" tại bệnh viện Bạch Mai</t>
  </si>
  <si>
    <t>Hỗ trợ kinh phí đào tạo" Nội soi phế quản ống mềm" tại bệnh viện Bạch Mai theo hình thức cầm tay chỉ việc từ ngày 5/3/2012 đến 5/6/2012</t>
  </si>
  <si>
    <t>Hỗ trợ kinh phí đào tạokhoas học về " Máy xét nghiệm huyết học tự động 25 thông số; Sản xuất các chế phẩm về máu; Máy phân tích các yếu tố đông máu" Tại viện Huyết học truyền máu Trung Ương từ ngày 5/3 đến ngày 5/6/2012</t>
  </si>
  <si>
    <t xml:space="preserve">Hỗ trợ kinh phí đào tạo" Nội soi phế quản ống mềm" tại bệnh viện Bạch Mai theo hình thức cầm tay chỉ việc từ ngày 12/3/2012 đến 8/6/2012 </t>
  </si>
  <si>
    <t>Hỗ trợ kinh phí đào tạo " Can thiệp mạch tạng và mạch não"  tại bệnh viện Bạch Mai theo hình thức cầm tay chỉ việc ( Từ nagyf 5/3/2012 đến 5/6/2012)</t>
  </si>
  <si>
    <t>Hỗ trợ kinh phí  khóa đào tạo " Can thiệp mạch tạng và mạch não"  tại bệnh viện Bạch Mai theo hình thức cầm tay chỉ việc ( Từ ngày 5/3/2012 đến 5/6/2012)</t>
  </si>
  <si>
    <t>Hỗ trợ kinh phí đào tạo" Kỹ thuật viện dụng cụ mổ nội soi khóa 9" tại bệnh viện Việt Đức theo hình thức cầm tay chỉ việc từ ngày 2/4/2012 đến 2/7/2012</t>
  </si>
  <si>
    <t>Hỗ trợ một phần kinh phí tham gia khóa học "Kỹ thuật viện xương bột khóa 10" tại bệnh viện HN Việt Đức từ ngày 9/4 đến ngày 9/8/2012 theo hình thức cầm tay chỉ việc</t>
  </si>
  <si>
    <t>Hỗ trợ kinh phí đào tạo "Một số nội dung cơ bản về Huyết học lâm sàng" tại Viện Huyết học- Truyền máu TW theo hình thức cầm tay chỉ việc</t>
  </si>
  <si>
    <t>Hỗ trợ KP đi học lớp dược lâm sàng nâng cao tại BV Bạch Mai - theo hình thức cầm tay chỉ việc</t>
  </si>
  <si>
    <t xml:space="preserve">Hỗ trợ kinh phí KP tham gia khoá đào tạo nhuộm hoá mô miễn dịch tại BV - K Hà nội theo hình thức cầm tay chỉ việc </t>
  </si>
  <si>
    <t>12/09/2012</t>
  </si>
  <si>
    <t>Hỗ trợ KP tham gia khóa đào tạo "Phẫu thuật nội soi can thiệp đường niệu đạo khóa 5" tại BV Việt Đức theo hình thức cầm tay chỉ việc</t>
  </si>
  <si>
    <t>Hỗ trợ KP tham dự khóa đào tạo "Kỹ thuật can thiệp nong và đặt Stent mạch vành" tại BV Bạch Mai (02 người) theo hình thức cầm tay chỉ việc</t>
  </si>
  <si>
    <t>Hỗ trợ kinh phí tham dự khoa đào tạo kỹ thuật viên Giải phẫu bệnh tại BV việt Đức thao hình thức cầm tay chỉ việc</t>
  </si>
  <si>
    <t>Thanh toán Hđ bảo vệ bệnh viện và trông giữ nhà xe CBVC tháng 3/2012 - Theo HĐ số:0001412; 0001413 ngày 25/3/2012</t>
  </si>
  <si>
    <t>KB103</t>
  </si>
  <si>
    <t>Thanh toán HĐ giặt là đồ vải, quần áo BN, người nhà BN, chiếu BN từ 8/2/2012 - 7/3/2012 theo Hđ số: 0002636 ngày 2/4/2012</t>
  </si>
  <si>
    <t>KB104</t>
  </si>
  <si>
    <t>Thanh toán HĐ vệ sinh bệnh viện tháng 3/2012 thao Hđ số: 0002621 ngày 2/7/2012</t>
  </si>
  <si>
    <t>KB132</t>
  </si>
  <si>
    <t>Thanh toán HĐ vệ sinh công nghiệp bệnh viện tháng 4/2012 theo Hđ số: 0002790 ngày 2/5/2012</t>
  </si>
  <si>
    <t>KB133</t>
  </si>
  <si>
    <t>Thanh toán HĐ giặt là đồ vải, chiếu giường bệnh nhân từ 8/3/2012 - 7/4/2012 theo Hđ số: 0002828 ngày 5/5/2012</t>
  </si>
  <si>
    <t>KB141</t>
  </si>
  <si>
    <t>Thanh toán HĐ bảo vệ bệnh viện, trông giữ nhà xe CBVC tháng 4/2012 theo Hđ số: 0001550,0001552 ngày 25/4/2012</t>
  </si>
  <si>
    <t>KB180</t>
  </si>
  <si>
    <t>Thanh toán HĐ vảo vệ BV, trông giữ nhà xe CBVC tháng 5/2012 theo HĐ số: 0001640,0001641 ngày 25/5/2012</t>
  </si>
  <si>
    <t>KB227</t>
  </si>
  <si>
    <t>Thanh toán HĐ bảo vệ bệnh viện, bảo vệ nhà xe CBVC tháng 6/2012 theo HĐ số: 0001736; 0001737  ngày 30/6/2012</t>
  </si>
  <si>
    <t>KB244</t>
  </si>
  <si>
    <t>Thanh toán HĐ giặt là đồ vải, chiếu BN từ 8/4/2012 - 7/6/2012 theo HĐ số: 0002982 ngày 31/5/2012; HĐ số: 0003148 ngày 30/6/2012</t>
  </si>
  <si>
    <t>KB245</t>
  </si>
  <si>
    <t>Thanh toán HĐ vệ sinh công nghiệp bệnh viện tháng 5+6/2012 theo HĐ số: 0002969 ngày 31/5/2012: HĐ số: 0003122 ngày 30/6/2012</t>
  </si>
  <si>
    <t>Thanh toán HĐ chăm sóc, cắt tỉa vườn hoa, cây cảnh, thamt cỏ, cây xanh trong bệnh viện quý I/2012</t>
  </si>
  <si>
    <t>KB320</t>
  </si>
  <si>
    <t>Thanh toán HĐ vệ sinh công nghiệp Bệnh viện tháng 7/2012 thao HĐ số: 0003375 ngày 1/8/2012</t>
  </si>
  <si>
    <t>Thanh toán HĐ cắt tỉa, chăm bón, cây cảnh, bồn hoa, cây xanh, thảm cỏ tháng 4+5+6+7/2012 theo HĐ số: 0029485, 0029486 ngày 29/10/2012</t>
  </si>
  <si>
    <t>KB157</t>
  </si>
  <si>
    <t>Thanh toán HĐ thay thế bộ biến tần cho máy giặt công nghiệp theo Hđ số: 0000118 ngày 22/5/2012</t>
  </si>
  <si>
    <t>KB160</t>
  </si>
  <si>
    <t>Thanh toán HĐ mua tay cắt nội soi tiết niệu ( Hệ thống nội soi) theo Hđ số: 0000817 ngày 8/5/2012</t>
  </si>
  <si>
    <t>KB171</t>
  </si>
  <si>
    <t>Thanh toán HĐ mua vật tư thay thế sửa chữa hệ thống điện của Bệnh viện theo Hđ số: 0000081 ngày 20/8/2012</t>
  </si>
  <si>
    <t>KB388</t>
  </si>
  <si>
    <t>Thanh toán HĐ cung cấp thay thế hệ thống bóng đèn 6 cột đèn cao áp theo Hđ số: 0036496 ngày 29/10/2012</t>
  </si>
  <si>
    <t>Cộng tiểu mục: 6921</t>
  </si>
  <si>
    <t>Phát sinh Mục: 6900</t>
  </si>
  <si>
    <t>Cộng lũy kế Mục: 6900</t>
  </si>
  <si>
    <t>12/01/2012</t>
  </si>
  <si>
    <t>KB03</t>
  </si>
  <si>
    <t>Thanh toán HĐ mua chăm, ga cho gường bệnh nhân khoa Quốc tế theo HĐ số:0033303;22979 ngày 12/1/2012</t>
  </si>
  <si>
    <t>KB61</t>
  </si>
  <si>
    <t>Thanh toán tiền mua chăn, gối cho khoa  khoa điều trị tích cực theo Hđ số: 0062105 ngày 13/3/2012</t>
  </si>
  <si>
    <t>NTT49</t>
  </si>
  <si>
    <t xml:space="preserve">Xuất thuốc, HC, VTYT phục vụ bệnh nhân quý I/2012
</t>
  </si>
  <si>
    <t>KB98</t>
  </si>
  <si>
    <t>Thanh toán tiền mua ccdc phục vụ vụ chuyên môn theo Hđ số: 0062123 ngày 28/3/2012</t>
  </si>
  <si>
    <t>KB144</t>
  </si>
  <si>
    <t>Thanh toán HĐ cung cấp giấy vệ sinh cho bệnh viện tháng 5/2010 theo HĐ số: 0079715 ngày 1/5/2012</t>
  </si>
  <si>
    <t>KB155</t>
  </si>
  <si>
    <t>Thanh toán HĐ cung cấp thuốc trừ muỗi theo HĐ số: 0014042 ngày 27/4/2012</t>
  </si>
  <si>
    <t>KB156</t>
  </si>
  <si>
    <t>Thanh toán HĐ cung cấp túi nilon đựng rác thải rắn tháng 6/2012 theo HĐ số: 0079718 ngày 01/6/2012</t>
  </si>
  <si>
    <t>12/06/2012</t>
  </si>
  <si>
    <t>KB172</t>
  </si>
  <si>
    <t>Thanh toán HĐ cung cấp vật tư in thẻ quản lý bệnh nhân mãn tính theo HĐ số: 0000108 ngày 28/5/2012</t>
  </si>
  <si>
    <t>Thanh toán HĐ cung cấp CCDC cấp phát cho kho ung bướu theo HĐ số: 0000087 ngày 10/3/2012</t>
  </si>
  <si>
    <t>KB188</t>
  </si>
  <si>
    <t>Thanh toán HĐ cung cấp giấy vệ sinh tháng 6/2012 theo HĐ số: 0079717 ngày 1/6/2012</t>
  </si>
  <si>
    <t>(17.643.632)</t>
  </si>
  <si>
    <t>(57.493.632)</t>
  </si>
  <si>
    <t>(160.793.632)</t>
  </si>
  <si>
    <t>(175.793.632)</t>
  </si>
  <si>
    <t>(177.793.632)</t>
  </si>
  <si>
    <t>(191.532.632)</t>
  </si>
  <si>
    <t>(193.532.632)</t>
  </si>
  <si>
    <t>(261.032.632)</t>
  </si>
  <si>
    <t>(211.032.632)</t>
  </si>
  <si>
    <t>(66.632.632)</t>
  </si>
  <si>
    <t>(62.632.632)</t>
  </si>
  <si>
    <t>(70.597.632)</t>
  </si>
  <si>
    <t>(112.397.632)</t>
  </si>
  <si>
    <t>(199.765.132)</t>
  </si>
  <si>
    <t>(253.215.132)</t>
  </si>
  <si>
    <t>(288.430.132)</t>
  </si>
  <si>
    <t>(307.380.132)</t>
  </si>
  <si>
    <t>(321.880.132)</t>
  </si>
  <si>
    <t>(333.580.132)</t>
  </si>
  <si>
    <t xml:space="preserve">Số dư đầu kỳ </t>
  </si>
  <si>
    <t>11/01/2012</t>
  </si>
  <si>
    <t>Thanh toán tiền mua tivi hỗ trợ CA phường Nam Thành phục vụ cho công tác tuyên truyền</t>
  </si>
  <si>
    <t>13/01/2012</t>
  </si>
  <si>
    <t>CK01.02</t>
  </si>
  <si>
    <t>CK01.03</t>
  </si>
  <si>
    <t xml:space="preserve">Thanh toán tiền phí thẩm định giá mua tài sản </t>
  </si>
  <si>
    <t>Thanh toán tiền thẩm định giá mua máy Laze nội mạch</t>
  </si>
  <si>
    <t>Lệ phí kiểm định xe ô tô cứu thương 35A 0650</t>
  </si>
  <si>
    <t>Tiền lệ phí đăng kiểm xe ô tô biển số 35A 0633</t>
  </si>
  <si>
    <t>Tiền lệ phí khám xe cứu thương</t>
  </si>
  <si>
    <t>thanh toán Phí thẩm định giá bộ biến tần máy giặt</t>
  </si>
  <si>
    <t>Thanh toán phí thẩm định giá mua sắm hàng hoá, tài sản</t>
  </si>
  <si>
    <t xml:space="preserve">Thanh toán phí thẩm định giá TTBYT, DV bảo dưỡng TTB </t>
  </si>
  <si>
    <t xml:space="preserve">Thanh toán tiền mua biên lai thu phí lệ phí </t>
  </si>
  <si>
    <t xml:space="preserve">Thanh toán lệ phí xét nghiệm mẫu nước </t>
  </si>
  <si>
    <t>26/09/2012</t>
  </si>
  <si>
    <t xml:space="preserve">Thanh toán các HĐ thẩm định giá mua sắm tài sản, y dụng cụ </t>
  </si>
  <si>
    <t>Thanh toán HĐ thẩm định giá sửa chữa ống soi dạ dày</t>
  </si>
  <si>
    <t>Thanh toán phí thẩm định giá mua sám tài sản, cung ứng dịch vụ</t>
  </si>
  <si>
    <t>Thanh toán phí đóng tài khoản</t>
  </si>
  <si>
    <t>Thanh toán hỗ trợ tiền ăn tết  cho BN năm ĐT nội trú trong 3 ngày tết Nhâm Thìn</t>
  </si>
  <si>
    <t>Thanh toán tiền hỗ trợ toàn khóa học chuyên khoa I- chuyên ngành Tai mũi họng</t>
  </si>
  <si>
    <t>Hỗ trợ tiền tham gia lớp học " Đinh hướng chuyên khoa chuyên ngành nội khoa " tại bệnh viện bạch Mai</t>
  </si>
  <si>
    <t xml:space="preserve">Hỗ trợ kinh phí đảm bảo nhiệm vụ huấn luyện chiến đaúu năm 2012 </t>
  </si>
  <si>
    <t>Hỗ trợ tiền tổ chức đại hội Cựu chiến binh nhiệm kỳ 2012 - 2017</t>
  </si>
  <si>
    <t>Hỗ trợ KP tổ chức huấn luyện DQTV năm 2012</t>
  </si>
  <si>
    <t>Hỗ trợ KP tổ chức giao hữu bóng đá cùng đoàn thanh niên Sở Y tế nhân dịp kỷ niệm ngày 30/4; 1/5/2012</t>
  </si>
  <si>
    <t>Thanh toán tiền chuyển phát nhanh tháng 4/2012</t>
  </si>
  <si>
    <t>Thanh toán cước dịch vụ chuyển Fax nhanh tháng 5/2012</t>
  </si>
  <si>
    <t>Thanh toán tiền chuyển phát nhanh tháng 6/2012</t>
  </si>
  <si>
    <t>Thanh toán phí chuyển phát nhanh tháng 7/2012</t>
  </si>
  <si>
    <t>Thanh toán phí chuyển phát nhanh tháng 8/2012</t>
  </si>
  <si>
    <t>Thanh toán cước chuyển phát nhanh tháng 9/2012</t>
  </si>
  <si>
    <t>Thanh toán tiền phí chuyển phát nhanh tháng 10/2012</t>
  </si>
  <si>
    <t>Thanh toán cước chuyển phát nhanh tháng 11/2012</t>
  </si>
  <si>
    <t>Cộng tiểu mục: 6603</t>
  </si>
  <si>
    <t>Thanh toán tiền mua thẻ thuê bao VTC - HD 12 tháng thao HĐ số:gày 20/6/2012</t>
  </si>
  <si>
    <t>Thanh toán tiền lắp đạt biển hiệu chỉ dẫn, băng Zôn hội nghi ....</t>
  </si>
  <si>
    <t>Thanh toán tiền  tuyên truyền về Bệnh viện đa khoa tỉnh nhân kỷ niệm 57 năm ngày thầy thuốc VN</t>
  </si>
  <si>
    <t>âThnh toán tiền bồi dưỡng đốt rác thải y tế ngoài giờ cho các đơn vị ngoài bệnh viện tháng 1/2012</t>
  </si>
  <si>
    <t>Thanh toán KP họp ban lương</t>
  </si>
  <si>
    <t>Thanh toán họp HĐ lương tăng thêm tháng 12/2011</t>
  </si>
  <si>
    <t xml:space="preserve">thanh toán KP tổ chức lễ ra mắt dồn cơ sở </t>
  </si>
  <si>
    <t>Thanh toán chi phí BQL hoạt động KSK định kỳ cho các tổ chức, đơn vị năm 2011</t>
  </si>
  <si>
    <t xml:space="preserve">Thanh toán mua hàng hoá phục vụ tết nhâm thìn </t>
  </si>
  <si>
    <t>Thanh toán trích % CL thu pha dung dịch tại khoa dược tháng 11+12/2011</t>
  </si>
  <si>
    <t>Họp BTC chuẩn bị cho lễ đón nhận huân chương Lđ hạng nhì</t>
  </si>
  <si>
    <t>Thanh toán KP tổ chức nghiệm thu hệ thống nội soi dạ dày</t>
  </si>
  <si>
    <t>01/03/2012</t>
  </si>
  <si>
    <t>(349.730.132)</t>
  </si>
  <si>
    <t>(371.730.132)</t>
  </si>
  <si>
    <t>(404.130.132)</t>
  </si>
  <si>
    <t>(434.208.132)</t>
  </si>
  <si>
    <t>(437.778.132)</t>
  </si>
  <si>
    <t>(537.328.132)</t>
  </si>
  <si>
    <t>(635.976.132)</t>
  </si>
  <si>
    <t>(645.976.132)</t>
  </si>
  <si>
    <t>(654.796.132)</t>
  </si>
  <si>
    <t>(668.156.132)</t>
  </si>
  <si>
    <t>(711.086.132)</t>
  </si>
  <si>
    <t>(53.051.132)</t>
  </si>
  <si>
    <t>(68.051.132)</t>
  </si>
  <si>
    <t>(83.051.132)</t>
  </si>
  <si>
    <t>(87.651.132)</t>
  </si>
  <si>
    <t>(95.151.132)</t>
  </si>
  <si>
    <t>(103.668.532)</t>
  </si>
  <si>
    <t>(112.628.532)</t>
  </si>
  <si>
    <t>(117.074.032)</t>
  </si>
  <si>
    <t>(127.074.032)</t>
  </si>
  <si>
    <t>(134.074.032)</t>
  </si>
  <si>
    <t>(139.074.032)</t>
  </si>
  <si>
    <t>(141.574.032)</t>
  </si>
  <si>
    <t>(146.574.032)</t>
  </si>
  <si>
    <t>(150.574.032)</t>
  </si>
  <si>
    <t>(182.657.032)</t>
  </si>
  <si>
    <t>(1.378.657.032)</t>
  </si>
  <si>
    <t>31/08/2012</t>
  </si>
  <si>
    <t>Chi hỗ trợ CBVC - LĐ nhân dịp ngày quốc khánh 2/9/2012</t>
  </si>
  <si>
    <t>(336.826.032)</t>
  </si>
  <si>
    <t>05/09/2012</t>
  </si>
  <si>
    <t>Hỗ trợ KP Hội điều dưỡng tỉnh NB tổ chức Đại hội hội điều dưỡng tỉnh Ninh Bình</t>
  </si>
  <si>
    <t>(341.826.032)</t>
  </si>
  <si>
    <t>10/09/2012</t>
  </si>
  <si>
    <t>Thanh toán KP tổ chức chúc mừng các đôưn vị nhân ngày 19/8/2012 và ngày khai trường năm 2012</t>
  </si>
  <si>
    <t>(359.026.032)</t>
  </si>
  <si>
    <t>CK01.426</t>
  </si>
  <si>
    <t>Thanh toán tiền tiếp khách theo HĐ số: 0096079 ngày 9/8/2012</t>
  </si>
  <si>
    <t>(374.547.032)</t>
  </si>
  <si>
    <t>CK01.427</t>
  </si>
  <si>
    <t>Thanh toán tiền tiếp khách theo HĐ số: 0093682 ngày 29/7/2012</t>
  </si>
  <si>
    <t>(382.070.032)</t>
  </si>
  <si>
    <t>11/09/2012</t>
  </si>
  <si>
    <t>Thanh toán tiền mổ - TYC từ thangá 1/2012 - 7/2012 - PC số 11.169 ngày 27/11/2012</t>
  </si>
  <si>
    <t>Trích tiền công PK- TYC tháng 8+9/2012 : PC số: 10.110 ngày 18/10/2012</t>
  </si>
  <si>
    <t>Thanh toán bồi dưỡng % chênh lệch cho Đoàn khám, Bộ phận khai thác, Bộ phận quản lý sau khi trừ chi phí thu Khám Sức khoẻ định kỳ công ty xi măng Xuân Thành</t>
  </si>
  <si>
    <t>Thanh toán tiền %chệnh lêch khuyến khích phát triển kỹ thuật mới PT nội soi 6 tháng đầu năm 2012</t>
  </si>
  <si>
    <t>Thanh toán tiền giường TYC</t>
  </si>
  <si>
    <t>Thanh toán thu tiền giường TYCtháng 9+10/2012 khoa CT</t>
  </si>
  <si>
    <t>NT21</t>
  </si>
  <si>
    <t xml:space="preserve">Trích lương tăng thêm tháng 11+12/2012
</t>
  </si>
  <si>
    <t>NT22</t>
  </si>
  <si>
    <t>Thanh toán tiền giảng viên tập huấn kiến thức cập nhật về chẩn đoán tim bẩm sinh ở trẻ em</t>
  </si>
  <si>
    <t>Thanh toán chi tổ chức lớp tập huấn công tác văn thư lưu trữ ngày 10/4/2012</t>
  </si>
  <si>
    <t>Thanh toán KP tổ chức lớp tập huấn kỹ năng giao tiếp tại BV</t>
  </si>
  <si>
    <t>Cộng tiểu mục: 6652</t>
  </si>
  <si>
    <t>13/03/2012</t>
  </si>
  <si>
    <t>Thanh toán KP tổ chức hội nghị tổng kết công tác điều dưỡng năm 2011</t>
  </si>
  <si>
    <t>Thanh toán trang trí khánh tiết phục vụ các hội nghị</t>
  </si>
  <si>
    <t>Thanh toán KP tập huấn mạng lưới kiểm soát nhiễm khuẩn</t>
  </si>
  <si>
    <t>Thanh toán trang trí khánh tiết hội trường quán triệt nghị quyết TW 4</t>
  </si>
  <si>
    <t>Thanh toán kinh phí đại đại biểu chi hội điều dưỡng bệnh viện</t>
  </si>
  <si>
    <t>21/06/2012</t>
  </si>
  <si>
    <t>Chi thanh toán họp hội đồng mua sắm tài sản bệnh  viện</t>
  </si>
  <si>
    <t>Tổ chức hội nghị quán triệt công tác đảm bảo ANTT bệnh viện</t>
  </si>
  <si>
    <t>Chi thanh toán kinh phí chương trình luyện tập và biểu diễn văn nghệ chào mừng đại hội công đoàn năm 2012 và khai trương trang thông tin điện tử bệnh viện đa khoa tỉnh NB</t>
  </si>
  <si>
    <t>Kinh phí họp hội đồng mua sắm tài sản bệnh viện</t>
  </si>
  <si>
    <t>thanh toán KP tổ chức hội nghị bàn giao HĐ cung cấp TTBYT thuộc dự án ODA Áo</t>
  </si>
  <si>
    <t>Thanh toán họp hội đồng mua sắm tài sản</t>
  </si>
  <si>
    <t xml:space="preserve">Thanh toán chi hội nghị V/v hoàn tất các hạng mục xây dựng nhà luyên tập , phục hồi chức năng </t>
  </si>
  <si>
    <t>KP tổ chức đại hội Công đoàn nhiệm kỳ 2012 - 2015</t>
  </si>
  <si>
    <t>Thanh toán KP tổ chức ra mắt trang thông tin điện tử Bệnh viện</t>
  </si>
  <si>
    <t>02/08/2012</t>
  </si>
  <si>
    <t>Thanh toán HĐ vệ sinh bệnh viện tháng 9+10/2012 theo HĐ số: 0003784 ngày 9/10/2012; HĐ số: 0003922 ngày 2/11/2012</t>
  </si>
  <si>
    <t>KB407</t>
  </si>
  <si>
    <t>Thanh toán tiền vệ sinh bệnh viện tháng 11+12/2012 theo Hđ số: 0004251 ngày 24/12/2012; HĐ số: 0004274 ngày 31/12/2012</t>
  </si>
  <si>
    <t>KB408</t>
  </si>
  <si>
    <t>Thanh toán HĐ nhân công thuê 02 lao động vệ sinh tăng cường 24/24 taịi khoa cấp cứu từ 1/7/2012 - 31/12/2012 theo Hđ số: 00024269 ngày 24/12/2012; Hđ số: 0004300 ngày 31/12/2012</t>
  </si>
  <si>
    <t>KB409</t>
  </si>
  <si>
    <t>Thanh toán tiền mua sách khung giá VP năm 2012</t>
  </si>
  <si>
    <t>thanh toán tiền mua sách phục vụ Chuyên môn</t>
  </si>
  <si>
    <t>Thanh toán tiền mua sách chuyên môn</t>
  </si>
  <si>
    <t xml:space="preserve">Thanh toán tiền mua sách phục vụ công tác dược lâm sàng </t>
  </si>
  <si>
    <t>Thanh toán tiền mua sách phục vụ chuyên môn</t>
  </si>
  <si>
    <t>TT-HĐ cung cấp CCDC -VP, đổ mực và thay thế linh kiện  máy in theo HĐ số: 0000103; 0000102 ngày 8/5/2012: HĐ số:0000110; 0000111 ngày 4/6/2012</t>
  </si>
  <si>
    <t>KB251</t>
  </si>
  <si>
    <t>Than toán tiền mua VPP nhập kho theo Hđ số:008855 ngày 7/8/2012</t>
  </si>
  <si>
    <t>KB274</t>
  </si>
  <si>
    <t>Thanh toán tiền mua VPP theo HĐ số 0001899, 0008356 ngày 13/8/2012</t>
  </si>
  <si>
    <t>KB290</t>
  </si>
  <si>
    <t>Thanh toán tiền mua VPP theo HĐ số: 0008374 ngày 6/9/2012</t>
  </si>
  <si>
    <t>11/10/2012</t>
  </si>
  <si>
    <t>KB324</t>
  </si>
  <si>
    <t>Thanh toán tiền mua VPP, CCDC văn phòng theo Hđ số: 0036151; 0008398 ngày 3/10/2012</t>
  </si>
  <si>
    <t>29/10/2012</t>
  </si>
  <si>
    <t>KB339</t>
  </si>
  <si>
    <t>Thanh toán tiền mua VPP  theo Hđ số: 0036162 ngày 22/10/2012</t>
  </si>
  <si>
    <t>KB362</t>
  </si>
  <si>
    <t>Thanh toán HĐ mua VPP theo HĐ số: HĐ số: 0036195 16/11/2012</t>
  </si>
  <si>
    <t>07/12/2012</t>
  </si>
  <si>
    <t>KB373</t>
  </si>
  <si>
    <t>Thanh toán HĐ đổ mực, giấy in nhiệt  cho hệ thống máy in tháng 8/2012  theo HĐ số: 000451; 000452 ngày 18/9/2012</t>
  </si>
  <si>
    <t>KB384</t>
  </si>
  <si>
    <t>Thanh toán tiền mua VPP theo HĐ số: 0036183 ngày 29/10/2012; Hđ số: 0036185 ngày 8/11/2012</t>
  </si>
  <si>
    <t>Cộng tiểu mục: 6551</t>
  </si>
  <si>
    <t>Thanh toán HĐ cung cấp, CCDC phục vụ chuyên môn theo HĐ số 0087764; 0087765; 0087768 ngày 1/6/2012</t>
  </si>
  <si>
    <t>KB221</t>
  </si>
  <si>
    <t>Thanh toán HĐ lắp đặt mai tôn bảo vệ hệ thống khí sạch nhà điều trị theo yêu cầu theo Hđ số: 0002134 ngày 30/8/2012</t>
  </si>
  <si>
    <t>KB336</t>
  </si>
  <si>
    <t>Thanh toán HĐ lắp đặt bổ xung cửa sắt tum mái các toà nhà đảm bảo an ninh theo HĐ số: 0036473 ngày 11/10/2012</t>
  </si>
  <si>
    <t>KB349</t>
  </si>
  <si>
    <t>Thanh toán HĐ ửa chữa nhà cửa, xử lý dột mái, cải tạo khu vệ sinh khoa Giải phẫu bệhn thành buồng pha bệnh phẩm và buồng nhuộm mô theo HĐ số: 0039945 ngày 15/10/2012</t>
  </si>
  <si>
    <t>KB364</t>
  </si>
  <si>
    <t>Cộng tiểu mục: 7752</t>
  </si>
  <si>
    <t>KB08</t>
  </si>
  <si>
    <t>Thanh toán Lệ phí cấp phép xả nước thải vào nguồn nước theo TB số:1273/TB-STNMT ngày 28//12/2011</t>
  </si>
  <si>
    <t>KB100</t>
  </si>
  <si>
    <t>Thanh toán HĐ thẩm định giá may đồ vải phục vụ chuên môn theo Hốnố:0001716 ngày 23/3/2012</t>
  </si>
  <si>
    <t>KB119</t>
  </si>
  <si>
    <t>Thanh toán Hđ thẩm định giá tài sản theo Hđ số:0001776 ngày 24/4/2012</t>
  </si>
  <si>
    <t>KB169</t>
  </si>
  <si>
    <t>Thanh toán HĐ thẩm định giá mua sắm tài sản theo HĐ số 0001817;0001818 ngày 11/5/2012</t>
  </si>
  <si>
    <t>KB181</t>
  </si>
  <si>
    <t>Thanh toán thẩm định giá mua sắm tài sản theo HĐ số 0001886 ngày 4/6/2012</t>
  </si>
  <si>
    <t>KB201</t>
  </si>
  <si>
    <t>Thanh toán HĐ thẩm định giá mua sắm tài sản theo HĐ số: 0001885 ngày 4/6/2012</t>
  </si>
  <si>
    <t>13/07/2012</t>
  </si>
  <si>
    <t>KB204</t>
  </si>
  <si>
    <t>Thanh toán phí thẩm định giá mua tài sản theo HĐ1741 ngày 28/6/2012 và dịch vụ bảo trì, bảo dưỡng theo HĐ1747 ngày 30/06/2012</t>
  </si>
  <si>
    <t>KB212</t>
  </si>
  <si>
    <t>Thanh toán KP thẩm định giá mua sắm tài sản theo Hđ số:0001915 ngày 13/6/2012; Hđ số: 0001931 ngày 21/6/2012</t>
  </si>
  <si>
    <t>KB236</t>
  </si>
  <si>
    <t>Thanh toán HĐ thẩm định giá mua sắm tài sản theo HĐ số:0003010; 0003025 ngày 17/7/2012</t>
  </si>
  <si>
    <t>KB337</t>
  </si>
  <si>
    <t>Thanh toán các HĐ thẩm định giá mua sắm hàng hoá theo HĐ số: 0003674; 0003676; 0003675 ngày 27/9/2012: HĐ số: 0003448; 0003442; 0003471 ngày 8/9/2012</t>
  </si>
  <si>
    <t>KB370</t>
  </si>
  <si>
    <t>Thanh toán HĐ thẩm định giá máy móc trang thiết bị theo Hđ số: 0003798 ngày 8/10/2012</t>
  </si>
  <si>
    <t>KB389</t>
  </si>
  <si>
    <t>Thanh toán phí chuyển tiền lương qua thẻ ATM năm 2012</t>
  </si>
  <si>
    <t>Cộng tiểu mục: 7756</t>
  </si>
  <si>
    <t>KB51</t>
  </si>
  <si>
    <t>Thanh toán tiền điện từ ngày 19/11/2012 đến ngày 18/12/2012 theo Hđ số: 0192309; 0192315; 0192314 ngày 18/12/2012</t>
  </si>
  <si>
    <t>CK01.139</t>
  </si>
  <si>
    <t>Thanh toán tiền nhiên liệu tháng 2/2012 - ( có bảng kê chi tiết kèm theo)</t>
  </si>
  <si>
    <t>CK01.181</t>
  </si>
  <si>
    <t>Thanh toán tiền xăng dầu chuyển BN, đốt rác thải y tế nguy hại, phục vụ các đoàn đi công tác tháng 3/2012</t>
  </si>
  <si>
    <t>CK01.186</t>
  </si>
  <si>
    <t>Thanh toán tiền xăn dầu chuyển bệnh nhân, đưa CB đi công tác, đốt rác thải y tế tháng 4/2012</t>
  </si>
  <si>
    <t>12/07/2012</t>
  </si>
  <si>
    <t>CK01.305</t>
  </si>
  <si>
    <t>Thanh toán tiền xăng dầu vận chuyển bệnh nhân, đốt rác thải y tế tháng 6/2012</t>
  </si>
  <si>
    <t>CK01.491</t>
  </si>
  <si>
    <t xml:space="preserve">Thanh toán  tiền xăng dầu thiêu huỷ rác thải y tế nguy hại, xăng dầu vận chuyển bệnh nhân tháng 9/2012 </t>
  </si>
  <si>
    <t>CK01.563</t>
  </si>
  <si>
    <t>Thanh toán tiền xăng dầu chuyển BN, đốt rác thải y tế nguy hại, đưa CBVC đi công tác tháng 10/2012</t>
  </si>
  <si>
    <t>CK01.711</t>
  </si>
  <si>
    <t>Thanh toán tiền xăng dầu từ 1/12/2012 - 31/12/2012</t>
  </si>
  <si>
    <t>Cộng tiểu mục: 6503</t>
  </si>
  <si>
    <t>28/05/2012</t>
  </si>
  <si>
    <t>Thanh toán KP họp Hđ khoa học duyệt đề cương năm 2012</t>
  </si>
  <si>
    <t>Thanh toán tiền giấy in A5lamf CLS cho cac khoa từ tháng 8/2011 đến tháng 2/2012</t>
  </si>
  <si>
    <t>Thanh toán Tiền VPP quý 4//2011</t>
  </si>
  <si>
    <t>Thanh toán tiền HĐ thay thế linh kiện máy ị, đổ mực hệ thống máy in tháng 6/2012 theo HĐ số: 0000117; 0000116 ngày 20/7/2012</t>
  </si>
  <si>
    <t>Kinh phÝ mua hÖ thèng tiÖt khuÈn n¨m 2010 chuyÓn sang</t>
  </si>
  <si>
    <t xml:space="preserve"> - Thuèc, VTTH, HCXN + m¸u </t>
  </si>
  <si>
    <t>Nguån lµm l­¬ng 35% ( chªnh lÖch cßn l¹i )</t>
  </si>
  <si>
    <t>Chªnh lÖch sau khi trõ thuèc, VTTH, HC, chi tr¶ liªn doanh</t>
  </si>
  <si>
    <t>§· lµm l­¬ng 2011</t>
  </si>
  <si>
    <t>Truõ vµo cÊp n¨m 2012</t>
  </si>
  <si>
    <t xml:space="preserve">Cßn d­ nguån lµm l­¬ng chuyÓn sang 2012 </t>
  </si>
  <si>
    <t xml:space="preserve">X¸c ®Þnh nguån lµm l­¬ng tõ nguån thu viÖn phÝ </t>
  </si>
  <si>
    <t>thanh toán tiền mua máy in màu cho phòng chụp cắt lớp 64 lát và phòng siêu âm theo HĐ số: 0000476; 0000477 ngày 7/2/2012</t>
  </si>
  <si>
    <t>Thanh toán Hđ mua trang CCDC phục vụ chuyên môn theo HĐ số : 0000081 ngày 13/2/2012</t>
  </si>
  <si>
    <t>KB122</t>
  </si>
  <si>
    <t>Thanh toán HĐ mua CCDC cung cấp cho khoa Thận nhân tạo theo HĐ số: 0000317 ngày 20/4/2012</t>
  </si>
  <si>
    <t>KB123</t>
  </si>
  <si>
    <t>Thanh toán HĐ cung cấp máy tính, máy in, máy hút bụi máy in, máy huỷ tài liệu theo Hđ số: 0000157 ngày 16/5/2012</t>
  </si>
  <si>
    <t>TT- HĐ cung cấp CCDC -VP, đổ mực và thay thế linh kiện  máy in theo HĐ số: 0000103; 0000102 ngày 8/5/2012: HĐ số: 0000110; 0000111 ngày 4/6/2012</t>
  </si>
  <si>
    <t>KB258</t>
  </si>
  <si>
    <t xml:space="preserve">Thanh toán HĐ cung cấp đệm gường trực theo HĐ số: 0001894 ngày 30/7/2012 </t>
  </si>
  <si>
    <t>Thanh toán tiền mua CCDC văn phòng theo HĐ số 0001899, 0008356 ngày 13/8/2012</t>
  </si>
  <si>
    <t>KB289</t>
  </si>
  <si>
    <t xml:space="preserve">Thanh toán tiền mua tủ đựng tài liệu 6 cho kho hành chính theo HĐ số:000488 ngày 31/8/2012 </t>
  </si>
  <si>
    <t>Thanh toán tiền mua  CCDC văn phòng theo Hđ số: 0036162 ngày 22/10/2012</t>
  </si>
  <si>
    <t>KB346</t>
  </si>
  <si>
    <t>Thanh toán HĐ cung cấp giường gỗ cho các buồng trực chuyên môn 24/24h theo HĐ số: 0063997 ngày 30/10/2012</t>
  </si>
  <si>
    <t>KB353</t>
  </si>
  <si>
    <t>Thanh toán HĐ cung cấp đệm, ga phục vụ công tác trực chuyên môn 24/24 tại các khoa phòng theo Hđ số: 0036188 ngày 10/11/2012</t>
  </si>
  <si>
    <t>Thanh toán tiền mua chiếu, màn, ga cho giường trực CM 24/24h, dụng cụ văn phòng Theo HĐ số: 0036184 ngày 30/10/2012; HĐ số: 0036195 16/11/2012</t>
  </si>
  <si>
    <t>10/12/2012</t>
  </si>
  <si>
    <t>KB377</t>
  </si>
  <si>
    <t>Thanh toán HĐ cung cấp bảng công tác theo HĐ số: 0000454 ngày 15/9/2012</t>
  </si>
  <si>
    <t>KB378</t>
  </si>
  <si>
    <t>Thanh toán HĐ cung cấp bàn làm việc cho phòng Hành chính, đơn nguyên mắt thao HĐ số: 0005216 ngày 28/11/2012</t>
  </si>
  <si>
    <t>KB382</t>
  </si>
  <si>
    <t>Thanh toán Hđ cung cấp đệm cho hệ thống gường trực chuyên môn 24/24h theo HĐ số: 0036181 ngày 22/110/2012</t>
  </si>
  <si>
    <t>Thanh toán HĐ cung cấp linh kiện thay thế sửa chữa hệ thống máy in tháng 8/2012 theo HĐ số: 000451; 000452 ngày 18/9/2012</t>
  </si>
  <si>
    <t>Cộng tiểu mục: 6912</t>
  </si>
  <si>
    <t>Thanh toán HĐ sửa chữa máy Photo copy theo Hđ số: 0066080 ngày 26/3/2012</t>
  </si>
  <si>
    <t>Cộng tiểu mục: 6913</t>
  </si>
  <si>
    <t>KB87</t>
  </si>
  <si>
    <t>Sè thu t¹i ®¬n vÞ cßn l¹i sau khi trõ sè nép NS vµ tr¶ liªn doanh vàgi¶m thu #</t>
  </si>
  <si>
    <t>Sè d­ nguån TX chuyÓn 2012</t>
  </si>
  <si>
    <t>Sè d­ n¨m 2010 chuyÓn sang</t>
  </si>
  <si>
    <t>NhËn quµ chóc mõng tÕt ©m lÞch vµ 27/2/2011 ( bæ sung quü )</t>
  </si>
  <si>
    <t>TrÝch n¨m 2011</t>
  </si>
  <si>
    <t>Quü ®­îc sö dông n¨m 2011</t>
  </si>
  <si>
    <t>TrÝch th­ëng CBVC nh©n ngµy 27/2/2011; quµ kh¸ch</t>
  </si>
  <si>
    <t>TrÝch th­ëng CBVC nh©n dÞp tÕt  - 2011; mõng tuæi bè, mÑ VC dÞp tÕt</t>
  </si>
  <si>
    <t>H§ l¾p ®Æt t­îng §¹i Y T«n - H¶I Th­îng L·n ¤ng</t>
  </si>
  <si>
    <t>May quÇn ¸o dµi cho chÞ em phô n÷ nh©n dÞp20/10</t>
  </si>
  <si>
    <t>D­ n¨m 2010</t>
  </si>
  <si>
    <t>§­îc sö dông 2011</t>
  </si>
  <si>
    <t>§· sö dông n¨m 2011</t>
  </si>
  <si>
    <t>Năm 2012</t>
  </si>
  <si>
    <t>15/11/2012</t>
  </si>
  <si>
    <t>10/05/2012</t>
  </si>
  <si>
    <t>Thanh toán công tác phí tham dự khoa tập huấn " Quản lý chất thải y tế cho những người làm công tác thu gam, vận chuyển"</t>
  </si>
  <si>
    <t>29/06/2012</t>
  </si>
  <si>
    <t>Thanh toán HĐ thuê xe đưa đón đoàn thẩm định danh mục kỹ thuật bổ xung</t>
  </si>
  <si>
    <t>Thanh toán công tác phí học lớp phân tích số liệu nâng cao</t>
  </si>
  <si>
    <t>Thanh toán KP dự hội thảo chẩn đoán hình ảnh</t>
  </si>
  <si>
    <t>Thanh toán chế độ nghỉ phép đi thăm thân tại TP - HCM</t>
  </si>
  <si>
    <t>Thanh toán KP đoàn BS đi ôn, thi tuyển học chuyên khoa I ( 6 người)</t>
  </si>
  <si>
    <t>Thanh toán công tác phí đi dụ hội thảo khoa học điều dưỡng Miền Trung mở rộng lần thứ V năm 2012 tại TP Huế ( 5 người)</t>
  </si>
  <si>
    <t>Thanh toán đoàn công tác lớp TH Kiểm soát lây nhiễm tay chân miệng</t>
  </si>
  <si>
    <t>Thanh toán công tác phí đi tham gia khóa đào tạo" An  toàn và bức xạ trong công nghiệp và y tế" tại TP  Hà Nội từ ngày 20/7 đến 22/7/2012 ( 4 cán bộ)</t>
  </si>
  <si>
    <t>Thanh toán tiền mua hoá chất phục vụ kiểm tra ATVSTP nhà ăn BV</t>
  </si>
  <si>
    <t>27/08/2012</t>
  </si>
  <si>
    <t>Hỗ trợ kinh phí tham gia khóa đào tạo định hướng chuyên khoa- Ung Bướu tại Trường Đại học Y Hà Nội</t>
  </si>
  <si>
    <t>Hỗ trợ KP tham gia khóa đào tạo định hướng vi sinh lâm sàng tại BV Nhiệt đới  Trung Ương</t>
  </si>
  <si>
    <t>Chi phí ôn thi cao học tại trường ĐH Y Hà Nội- 3 người</t>
  </si>
  <si>
    <t>Hỗ trợ KP tham gia khóa học "Chuyên khoa định hướng tim mạch" tại BV Bạch Mai</t>
  </si>
  <si>
    <t>Thanh toán KP dự hội thảo khoa học tại BV Bạch Mai</t>
  </si>
  <si>
    <t>Thanh toán công tác phí tham dự khoa đào tạo thư ký và trợ lý lãnh đạo</t>
  </si>
  <si>
    <t>24/09/2012</t>
  </si>
  <si>
    <t>Thanh toán KP tham dự đào tạo"Các bệnh lý thường gặp trong TH CS ban đầu" của Trường ĐH Y Hà Nội&amp; TT Y khoa ĐH Harvard- 02 người</t>
  </si>
  <si>
    <t>Thanh toán KP tham dự lớp quản lý bệnh viện từ 10/9/2012 - 14/9/2012</t>
  </si>
  <si>
    <t>28/09/2012</t>
  </si>
  <si>
    <t>Hỗ trợ KP đào tạo định hướng chuyên khoa- Chuyên ngành nhãn khoa tại BV Mắt TW</t>
  </si>
  <si>
    <t>Thanh toán KP tham dự tập huấn "Chăm sóc người bệnh Ung thư" 03 người tại BV K</t>
  </si>
  <si>
    <t>03/10/2012</t>
  </si>
  <si>
    <t>Thanh toán KP đào tạo định hướng chuyên khoa- Chuyên ngành nhãn khoa tại BV Mắt TW</t>
  </si>
  <si>
    <t>12/10/2012</t>
  </si>
  <si>
    <t>Thanh toán KP tham dự khóa tập huấn "Hội thảo thực hành dinh dưỡng lâm sàng cho điều dưỡng"- 04 người</t>
  </si>
  <si>
    <t>10.72A</t>
  </si>
  <si>
    <t>Thanh toán KP tham dự tập huấn Hemophilia tại Viện Huyết học- truyền máu TW (02 người)</t>
  </si>
  <si>
    <t>Thanh  toán công tác phí tập huấn đào tạo giảng viên</t>
  </si>
  <si>
    <t>23/10/2012</t>
  </si>
  <si>
    <t>Thanh toán tiền tham dự đại hội Tim mạch, tập huấn điều trị bệnh cơ xương khớp</t>
  </si>
  <si>
    <t>Thanh toán chế độ nghỉ phép thăm thân nhân tại Vũng Tàu</t>
  </si>
  <si>
    <t>Thanh toán tiền công tác phí hội thảo về pháp y</t>
  </si>
  <si>
    <t>30/10/2012</t>
  </si>
  <si>
    <t>29/11/2012</t>
  </si>
  <si>
    <t>XuÊt « xy: 582.730.598</t>
  </si>
  <si>
    <r>
      <t xml:space="preserve">             + GiÊy vÖ sinh (cã </t>
    </r>
    <r>
      <rPr>
        <b/>
        <i/>
        <sz val="10"/>
        <rFont val=".vntime"/>
        <family val="2"/>
      </rPr>
      <t>53.893.400</t>
    </r>
    <r>
      <rPr>
        <i/>
        <sz val="10"/>
        <rFont val=".vntime"/>
        <family val="2"/>
      </rPr>
      <t xml:space="preserve"> n¨m 2010)</t>
    </r>
  </si>
  <si>
    <t>* PhÇn mÒm khu kh¸m bÖnh</t>
  </si>
  <si>
    <t xml:space="preserve">bÖnh viÖn ®a khoa tØnh </t>
  </si>
  <si>
    <t xml:space="preserve">       Së Y tÕ Ninh B×nh</t>
  </si>
  <si>
    <t>TrÝch quü</t>
  </si>
  <si>
    <t>§· t¹m trÝch</t>
  </si>
  <si>
    <t>Cßn l¹i  cuèi n¨m</t>
  </si>
  <si>
    <t>TrÝch lËp c¸c quü vµ thu nhËp t¨ng thªm  n¨m 2011</t>
  </si>
  <si>
    <t>TrÝch lËp c¸c quü</t>
  </si>
  <si>
    <t>Quü khen th­ëng</t>
  </si>
  <si>
    <t>Quü phóc lîi</t>
  </si>
  <si>
    <t>Quü d®Çu t­ ph¸t triÓn sù nghiÖp</t>
  </si>
  <si>
    <t>TrÝch thu nhËp t¨ng thªm</t>
  </si>
  <si>
    <t>Ngµy 15 th¸ng 01 n¨m 2012</t>
  </si>
  <si>
    <t>KÕ to¸n tæng hîp</t>
  </si>
  <si>
    <t xml:space="preserve">    Gi¸m ®èc                         KÕ to¸n tr­ëng</t>
  </si>
  <si>
    <t>* Chi phÝ  KCB - BHYT ph¸t sinh n¨m 2011</t>
  </si>
  <si>
    <t xml:space="preserve">Trong ®ã:  </t>
  </si>
  <si>
    <t xml:space="preserve">* Thu bÖnh nh©n kh«ng thanh to¸n: </t>
  </si>
  <si>
    <t>* Thu PhÉu thuËt Theo yªu cÇu</t>
  </si>
  <si>
    <t>* Thu tiÒn gi­êng n»m theo yªu cÇu</t>
  </si>
  <si>
    <t>§· chi thu nhËp t¨ng thªm n¨m 2011</t>
  </si>
  <si>
    <t>Trong ®ã:</t>
  </si>
  <si>
    <t>* TiÒn c«ng PK - TYC</t>
  </si>
  <si>
    <t>*PhÉu thuËt TYC</t>
  </si>
  <si>
    <t>* Gi­êng n»m - TYC</t>
  </si>
  <si>
    <t>*PT Néi soi</t>
  </si>
  <si>
    <t>* Ban qu¶n lý c¸c dÞch vô - TYC</t>
  </si>
  <si>
    <t>Chi th­ëng, phóc lîi, hç trî kh¸c</t>
  </si>
  <si>
    <t xml:space="preserve">     + Møc chi theo Q§ 55</t>
  </si>
  <si>
    <t xml:space="preserve">     + BÖnh viÖn chi t¨ng theo quy chÕ chi tiªu néi bé</t>
  </si>
  <si>
    <t>PC - Cùu CB: 6.839.200</t>
  </si>
  <si>
    <t>Trong ®ã: Hç trî tiÒn ¨n trùc 24/24h tõ th¸ng 5 -12/2012</t>
  </si>
  <si>
    <t>* BHYT t¹m øng vµ thanh to¸n n¨m 2011</t>
  </si>
  <si>
    <t>Ghi chó: Trong phÇn thu t¹i ®¬n vÞ (II) cã thu tõ ho¹t ®éng LDLK lµ:</t>
  </si>
  <si>
    <t>* Chi phÝ  KCB - BHYT cßn thiÕu n¨m 2010 mang sang</t>
  </si>
  <si>
    <t>* BHYT t¹m øng kinh phÝ cßn thiÕu ®Õn th¸ng 12/2011 chuyÓn 2012</t>
  </si>
  <si>
    <t>* Chi l­¬ng t¨ng thªm CB - 1816</t>
  </si>
  <si>
    <t>* Chi l­¬ng t¨ng thªm CB - BHYT</t>
  </si>
  <si>
    <t>Nguån ng©n s¸ch cÊp KTX:  kh«ng ®­îc c©n ®èi x¸c ®Þnh chªnh lÖch</t>
  </si>
  <si>
    <t xml:space="preserve">      Gi¸m ®èc           BCH §¶ng uû         CT. C«ng ®oµn           Thanh tra ND            KT tr­ëng           KÕ to¸n tæng hîp    </t>
  </si>
  <si>
    <t xml:space="preserve">  Lª H÷u Quý           §Æng V¨n Chung          NguyÔn §×nh §øc           NguyÔn Ngäc C­¬ng         Ng« Ngäc Quang         §oµn S¬n Thuþ</t>
  </si>
  <si>
    <t>1/ HÖ thèng C-Am hç trî PhÉu thuËt</t>
  </si>
  <si>
    <t>2/ Dao mæ ®iÖn cao tÇn</t>
  </si>
  <si>
    <t>3/ M¸y s¾c thuèc vµ ®ãng gãi tù ®éng</t>
  </si>
  <si>
    <t>(686.411.032)</t>
  </si>
  <si>
    <t>31/12/2012</t>
  </si>
  <si>
    <t>Tổ chức gặp mặt kết thúc dộưt công tác của tình nguyện viên Nhật Bản và CB luân phiên 1816</t>
  </si>
  <si>
    <t>(693.376.032)</t>
  </si>
  <si>
    <t>Sè d­ n¨m trước chuyÓn sang</t>
  </si>
  <si>
    <t>NhËn quµ chóc mõng tÕt ©m lÞch vµ 27/2/2012 và ®ãn hu©n tr­¬ng ( bæ sung quü )</t>
  </si>
  <si>
    <t>TrÝch quü trong n¨m</t>
  </si>
  <si>
    <t>Quü ®­îc sö dông n¨m trong n¨m</t>
  </si>
  <si>
    <t xml:space="preserve">§· sö dông </t>
  </si>
  <si>
    <t>Mục: 6000</t>
  </si>
  <si>
    <t>Số dư đầu kỳ</t>
  </si>
  <si>
    <t>NTT22</t>
  </si>
  <si>
    <t>Trích BHXH, BHYT, BHTN tháng 1/2012</t>
  </si>
  <si>
    <t xml:space="preserve">Trích lương , phụ cấp lương tháng 1/2012
</t>
  </si>
  <si>
    <t>13/02/2012</t>
  </si>
  <si>
    <t>NTT23</t>
  </si>
  <si>
    <t>Trích  BHXH, BHYT, BHTN tháng 2/2012</t>
  </si>
  <si>
    <t xml:space="preserve">Trích lương, phụ cấp lương, BHXH, BHYT, BHTN tháng 2/2012
</t>
  </si>
  <si>
    <t>NTT25</t>
  </si>
  <si>
    <t xml:space="preserve">Trích lương, các khoản đóng góp theo lương tháng 3/2012
</t>
  </si>
  <si>
    <t>11/04/2012</t>
  </si>
  <si>
    <t>NTT29</t>
  </si>
  <si>
    <t>Trích lương , các khoản phụ cấp theo lương 
tháng 4/2012</t>
  </si>
  <si>
    <t>NTT30</t>
  </si>
  <si>
    <t xml:space="preserve">Trích BHXH, BHYT, BHTN tháng 4/2012
</t>
  </si>
  <si>
    <t>NTT34</t>
  </si>
  <si>
    <t xml:space="preserve">Trích lương, Pc theo lương tháng 5/2012
</t>
  </si>
  <si>
    <t>NTT35</t>
  </si>
  <si>
    <t xml:space="preserve">Trích BHXH, BHYT, BHTN tháng 5/2012
</t>
  </si>
  <si>
    <t>NTT41</t>
  </si>
  <si>
    <t xml:space="preserve">Trích lương, Pc theo lương tháng 6/2012
</t>
  </si>
  <si>
    <t>NTT42</t>
  </si>
  <si>
    <t>Trích BHTN tháng 6/2012</t>
  </si>
  <si>
    <t>Trích BHXH tháng 6/2012</t>
  </si>
  <si>
    <t xml:space="preserve">Trích BHYT tháng 6/2012
</t>
  </si>
  <si>
    <t>19/07/2012</t>
  </si>
  <si>
    <t>NTT63</t>
  </si>
  <si>
    <t>Trích BHXH, BHYT, BHTN tháng 7/2012</t>
  </si>
  <si>
    <t>Thanh toán HĐ thông báo khám sàng lọc BN tim bẩm sinh theo Hđ số: 0063086 ngày 19/3/2012</t>
  </si>
  <si>
    <t>KB116</t>
  </si>
  <si>
    <t>Thanh  toán HĐ thông báo tuyển dụng viên chức đợt 1 năm 2012 theo HĐ số: 0084003 ngày 4/5/2012</t>
  </si>
  <si>
    <t>KB117</t>
  </si>
  <si>
    <t>Thanh toán HĐ đăng thông báo tuyển dụng viên chức đợt I năm 2012 theo Hđ số: 0000122 ngày 4/5/2012</t>
  </si>
  <si>
    <t>KB137</t>
  </si>
  <si>
    <t>Thanh toán tiền thuế GTGT HĐ thông báo tuyển dụng trên báo Ninh bình theo HĐ số: 0000122 ngày 4/5/2012</t>
  </si>
  <si>
    <t>KB233</t>
  </si>
  <si>
    <t>Thanh toán HĐ thông báo khám và PT trẻ em khuyết tật vận động theo HĐ số: 00844080 ngày 25/7/2012</t>
  </si>
  <si>
    <t>KB237</t>
  </si>
  <si>
    <t>Thanh toán tiền đăng báo mời thầu các gói thầu cung cấp hàng hoá theo Hđ số: 0000164 ngày 18/7/2012</t>
  </si>
  <si>
    <t>KB338</t>
  </si>
  <si>
    <t>Thanh toán phụ cấp trách nhiệm BCH Đảng uỷ quý I/2012</t>
  </si>
  <si>
    <t>Cộng tiểu mục: 7899</t>
  </si>
  <si>
    <t>Phát sinh Mục: 7850</t>
  </si>
  <si>
    <t>Cộng lũy kế Mục: 7850</t>
  </si>
  <si>
    <t>Cộng tiểu mục: 7952</t>
  </si>
  <si>
    <t>Cộng tiểu mục: 7953</t>
  </si>
  <si>
    <t>Phát sinh Mục: 7950</t>
  </si>
  <si>
    <t>Cộng lũy kế Mục: 7950</t>
  </si>
  <si>
    <t>CK01.366</t>
  </si>
  <si>
    <t>Thanh toán HĐ cung cấp máy ảnh kỹ thuật số EOS 60D phục vụ đưa tin, bài trên trang thông tin điện tử của Bệnh viện theo Hđ số:0089096 ngày 19/6/2012</t>
  </si>
  <si>
    <t>Thanh toán HĐ mua máy tính xách tay phục vụ công tác tryên truyền của phòng Điều dưỡng theo HĐ số: 0000089 ngày 13/3/2012</t>
  </si>
  <si>
    <t>Thanh toán trợ cấp khó khăn cho CBVC có hệ số lương &lt;3,0</t>
  </si>
  <si>
    <t>KB36</t>
  </si>
  <si>
    <t>Thanh toán tiền điện từ  ngày 21/12/2010 - 1/2/2012 theo HĐ số: 371792, 371887 ngày 20/1/2012: HĐ số: 409374 ngày 18/2/2012</t>
  </si>
  <si>
    <t>KB63</t>
  </si>
  <si>
    <t>Thanh toán tiền điện từ 21/2/2012 - 17/3/2012 theo HĐ số: 0446839 ngày 20/3/2012</t>
  </si>
  <si>
    <t>KB102</t>
  </si>
  <si>
    <t>Thanh toán tiền điện từ 11/3/2012 - 10/4/2012 - Theo HĐ số: 484545 ngày 8/4/2012; HĐ số: 484552 ngày 18/4/2012</t>
  </si>
  <si>
    <t>KB140</t>
  </si>
  <si>
    <t>Thanh toán tiền điện từ 14/4/2012 - 17/5/2012 theo Hđ số: 522466 ngày 18/5/2012</t>
  </si>
  <si>
    <t>KB184</t>
  </si>
  <si>
    <t>Thanh toán tiền điện từ 18/5/2012 - 17/6/2012 theo Hđ số: 0560211 ngày 18/6/2012</t>
  </si>
  <si>
    <t>KB226</t>
  </si>
  <si>
    <t>Thanh toán tiền điện từ ngày 18/6/2012 - 17/7/2012 theo HĐ số: 0598210 ngày 18/7/2012</t>
  </si>
  <si>
    <t>KB266</t>
  </si>
  <si>
    <t>KB31</t>
  </si>
  <si>
    <t>Thanh toán tiền nước sinh hoạt từ 6/12/2011 - 6/01/2012 theo Hđ số: 0216719 ngày 12/1/2012</t>
  </si>
  <si>
    <t>KB42</t>
  </si>
  <si>
    <t>Thanh toán tiền nước sinh hoạt từ 6/1/2012 - 6/2/2012 theo Hđ số: 0233411 ngày 15/2/2012</t>
  </si>
  <si>
    <t>KB88</t>
  </si>
  <si>
    <t>Thanh toán tiền nước sinh hoạt từ ngày 6/2/2012 - 6/3/2012 theo Hđ số: 0262556 ngày 12/3/2012</t>
  </si>
  <si>
    <t>KB126</t>
  </si>
  <si>
    <t>Thanh toán tiền nước sinh hoạt từ 6/3/2012 - 6/4/2012 theo Hđ số: 0297129</t>
  </si>
  <si>
    <t>KB170</t>
  </si>
  <si>
    <t>Thanh toán tiền nước sinh hoạt từ 6/4/2012 - 6/5/2012 theo HĐ số: 0341194 ngày 14/5/2012</t>
  </si>
  <si>
    <t>KB198</t>
  </si>
  <si>
    <t>Thanh toán HĐ thay lốp xe ô tô cứu thương 35A 0639 theo HĐ số: 0000073 ngày 19/4/2012</t>
  </si>
  <si>
    <t>KB197</t>
  </si>
  <si>
    <t>Thanh toán HĐ sửa chữa xe ô tô cứu thương biển KS: 35A 0633 theo HĐ số: 0000552 ngày 23/6/2012</t>
  </si>
  <si>
    <t>KB232</t>
  </si>
  <si>
    <t>Thanh toán Hđ cung cấp ắc quy  thay thế cho xe điện vận chuyển bệnh nhân theo HĐ số: 0085568 ngày 23/7/2012</t>
  </si>
  <si>
    <t>KB250</t>
  </si>
  <si>
    <t>Thanh toán Hđ sửa chữa xe ô tô cứu thương  biển KS - 35A - 0639 theo HĐ số: 0000575 ngày 24/7/2012</t>
  </si>
  <si>
    <t>KB298</t>
  </si>
  <si>
    <t>Thanh toán tiền thay má phanh xe ô tô cứu thương 35A 0650 theo Hđ số: 0000607 ngày 10/9/2012</t>
  </si>
  <si>
    <t>05/12/2012</t>
  </si>
  <si>
    <t>KB369</t>
  </si>
  <si>
    <t>Thanh toán tiền mua lố xe ô tô cứu thương 35A - 0650 theo HĐ số: 0000255 ngày 30/11/2012</t>
  </si>
  <si>
    <t>KB374</t>
  </si>
  <si>
    <t>Thanh toán HĐ cung cấp lốp thay thế cho xe cứu thương 35A - 0633 theo Hđ số: 0000257 ngày 3/12/2012</t>
  </si>
  <si>
    <t>Cộng tiểu mục: 6903</t>
  </si>
  <si>
    <t>KB114</t>
  </si>
  <si>
    <t>Thanh toán HĐ cung cấp bộ tiến tần cho máy giặt, vắt công nghiệp theo HĐ số: 0000100 ngày 24/4/2012</t>
  </si>
  <si>
    <t>KB234</t>
  </si>
  <si>
    <t>Thanh toán HĐ cung cấp bòng đèn tia cực tím, màng lọc trước lọc RO  của khoa thận nhân tạo theo HĐ số: 0000034 ngày 6/7/2012</t>
  </si>
  <si>
    <t>KB272</t>
  </si>
  <si>
    <t>Chi thanh toán công tác phí đi dự khóa học do liên đoàn phẫu thuật thần kinh thế giới tổ chức tại bệnh viện Hữu Nghị Việt Đức và dự Đại hội ngoại khoa Việt Nam  tại Viện Hữu Ngị Việt Đức</t>
  </si>
  <si>
    <t>Thanh toán KP dự hội thảo nhãn khoa</t>
  </si>
  <si>
    <t>Thanh toán công tác phí tham gia khoa học "Dinh dưỡng lâm sàng " tại bệnh viện Bạch Mai</t>
  </si>
  <si>
    <t>Thanh toán công tác phí tham dự hội thảo đào tạo giamngr viên lâm sàng</t>
  </si>
  <si>
    <t>Chi thanh toán công tác phí đi tham gia khóa đào tạo "Phẫu thuật nội soi trẻ em thông qua việc xem mổ các ca trình diễn" tại bệnh viện Đà Nẵng</t>
  </si>
  <si>
    <t>Thanh toán công tác phí tham dự lớp gây mê châu âu ( Hà, Thuỷ)</t>
  </si>
  <si>
    <t>07/06/2012</t>
  </si>
  <si>
    <t>Thanh toán công tác phí tham gia tập huấn mô hình " Giảm đau " tại khoa Gây mê hồi sức ,bệnh viện trường Đại Học Y Hà Nội</t>
  </si>
  <si>
    <t>Thanh toán công tác phí tham gia khóa đoa tạo về " Phương pháp lập kế hoạch" tại Đại học y tế công cộng Hà Nội</t>
  </si>
  <si>
    <t>Thanh toán công tác phí tham gia khóa đào tạo " Quản lý bệnh viện về trang thiết bị"  tại đại học y tế công cộng Hà Nội</t>
  </si>
  <si>
    <t>Thanh toán công tác phí khóa đào tạo quản lý bệnh viện về trang thiết bị " tại đại học y tế công cộng Hà Nội từ ngày 28/5 đến ngày 1/6 của Phạm Việt Hùng và Vũ Quang Thanh</t>
  </si>
  <si>
    <t>Thanh toán công tác phí tham dự khoa tập huấn " Quản lý chất thải y tế cho những người trực tiếp làm phát sinh chất thải y tế"</t>
  </si>
  <si>
    <t>NTT60</t>
  </si>
  <si>
    <t xml:space="preserve">Xuất thuốc, Hc, VTYT phục vụ công tác KCB quý II/2012
</t>
  </si>
  <si>
    <t>KB190</t>
  </si>
  <si>
    <t>Thanh toán HĐ cung cấp túi nilon đựng rác thải y tế tháng 7/2012 theo Hđ số 0079720 ngày 01/7/2012</t>
  </si>
  <si>
    <t>KB228</t>
  </si>
  <si>
    <t>Thanh toán HĐ cung cấp giấy Vệ sinh tháng 7/2012 theo HĐ số: 0079719 ngày 1/7/2012</t>
  </si>
  <si>
    <t>KB243</t>
  </si>
  <si>
    <t>Thanh toán HĐ cung cấp túi nilon đựng rác thải tháng 8/2012 theo Hđ số: 0079722 ngày 2/8/2012</t>
  </si>
  <si>
    <t>KB262</t>
  </si>
  <si>
    <t>Thanh toán HĐ cung cấp giấy vệ sinh tháng 8/2012 theo Hđ số: 0079721 ngày 2/8/2012</t>
  </si>
  <si>
    <t>Thanh toán tiền mua  hàng hoá phục vụ chuyên môn theo HĐ số 0001899, 0008356 ngày 13/8/2012</t>
  </si>
  <si>
    <t>KB279</t>
  </si>
  <si>
    <t>Thanh toán tiền mua hoa cài áo, giấy mời đại biểu dự kỷ niệm ngày thày thuốc Việt Nam 27/2/2012 và đốn nhân Huân chương LĐ hạng nhì của Chủ tịch Nước theo Hđ số:0062101 ngày 2/3/2012</t>
  </si>
  <si>
    <t>Thanh toán tiền công cụ dụng cụ phục vụ kỷ niệm ngày thày thuốc Việt Nam 27/2/2012 và đón nhân Huân chương LĐ hạng Nhì theo HĐ số: 0062102 ngày 2/3/2012</t>
  </si>
  <si>
    <t>KB62</t>
  </si>
  <si>
    <t>Thanh toán tiền cước điện thoại tháng 2/2012</t>
  </si>
  <si>
    <t>19/04/2012</t>
  </si>
  <si>
    <t>KB99</t>
  </si>
  <si>
    <t>Thanh toán tiền điện thoại, internet tháng 3/2012</t>
  </si>
  <si>
    <t>KB136</t>
  </si>
  <si>
    <t>Thanh toán tiền điện thoại, internets tháng 4/2012</t>
  </si>
  <si>
    <t>KB187</t>
  </si>
  <si>
    <t>Thanh toán tiền điện thoại, internet tháng 5/2012</t>
  </si>
  <si>
    <t>KB215</t>
  </si>
  <si>
    <t>Thanh toán cước phí điện thoại , cước phí Internet tháng 6/2012</t>
  </si>
  <si>
    <t>KB264</t>
  </si>
  <si>
    <t>Thanh toán cước điện thoại, internet tháng 7/2012</t>
  </si>
  <si>
    <t>04/10/2012</t>
  </si>
  <si>
    <t>KB309</t>
  </si>
  <si>
    <t>Thanh toán cước điện thoại, tháng 8/2012</t>
  </si>
  <si>
    <t>KB334</t>
  </si>
  <si>
    <t xml:space="preserve">Thanh toán tiền điện thoại tháng 9/2012 </t>
  </si>
  <si>
    <t>KB366</t>
  </si>
  <si>
    <t xml:space="preserve">Thanh toán tiền cước điện thoại  tháng 10/2012 </t>
  </si>
  <si>
    <t>Cộng tiểu mục: 6601</t>
  </si>
  <si>
    <t>KB263</t>
  </si>
  <si>
    <t>thanh toán cước phí hoà mạng cáp viễn thông cho khoa ĐT - TYC theo HĐ số: 004698; 003721 ngày 13/8/2012</t>
  </si>
  <si>
    <t>Cộng tiểu mục: 6605</t>
  </si>
  <si>
    <t>KB24</t>
  </si>
  <si>
    <t>Thanh toán HĐ tuyên truyền Hoạt động của Bệnh viện trên báo ninh bình theo Hđ số:0000050 ngày 12/1/2012</t>
  </si>
  <si>
    <t>KB28</t>
  </si>
  <si>
    <t>Thanh toán tiền phẫu thuật tháng 10 + 11/2012</t>
  </si>
  <si>
    <t>Thanh toán KP tham dự khoa đào tạo dinh dưỡng lâm sàng tại Bệnh viện Bachj Mai theo hình thức cầm tay chỉ việc</t>
  </si>
  <si>
    <t>Hỗ trợ Kp tham dự lớp đào tạo chăm sóc giảm nhẹ BN ung thư tại BV Bạch Mai theo hình thức cầm tay chỉ việc</t>
  </si>
  <si>
    <t>04/04/2012</t>
  </si>
  <si>
    <t>Thanh toán tiền hỗ trợ kinh phí đào tạo PT nội soi tại BV Việt Đức theo hình thức cầm tay chỉ việc</t>
  </si>
  <si>
    <t>Hỗ trợ kinh phí đào tạo PT nội soi tại BV Việt Đức theo hình thức cầm tay chỉ việc</t>
  </si>
  <si>
    <t>Thanh toán tiền mua đào cây trang trí tết đón xuân Nhâm thìn</t>
  </si>
  <si>
    <t>Thanh toán KP tổ chức thăm viếng đám hiếu, ốm đau</t>
  </si>
  <si>
    <t>Thanh toán HĐ sửa chữa một các phòng, buồng phục vụ chuyên môn theo HĐ số: 0000041; 0000042 ngày 17/4/2012</t>
  </si>
  <si>
    <t>KB145</t>
  </si>
  <si>
    <t>Thanh toán HĐ lắp chấn song nhà chứa rác thải y tế và mua xe chở đồ theo HĐ số: 0000182 ngày 7/5/2012</t>
  </si>
  <si>
    <t>KB148</t>
  </si>
  <si>
    <t>Thanh toán KP mua vật tư sửa chữa tài sản</t>
  </si>
  <si>
    <t>Thanh toán tiến sửa chữa xe chở rác theo Hđ số: 0052831 ngày 29/8/2012</t>
  </si>
  <si>
    <t>Thanh toán tiền sửa chữa chống dột mái tôn nhà xe CBVC  theo HĐ số:0037015 ngày 1/10/2012</t>
  </si>
  <si>
    <t>10.70A</t>
  </si>
  <si>
    <t>Thanh toán sửa chữa thay tháo lắp khóa nhà hệ Nội, hệ Ngoại và khu nhà 11 tầng</t>
  </si>
  <si>
    <t>08/11/2012</t>
  </si>
  <si>
    <t>Thanh toán KP mua vật tư sủa chữa khóa cửa, ghế công cộng</t>
  </si>
  <si>
    <t>09/11/2012</t>
  </si>
  <si>
    <t>Thành toán tiền mua vật việu sửa chữa phòng bệnh tại các khoa GM, Nội e, CT</t>
  </si>
  <si>
    <t>Thanh toán KP mua vật tư sửa chữa khóa cửa, ghế chờ bệnh nhân</t>
  </si>
  <si>
    <t>Cộng tiểu mục: 6949</t>
  </si>
  <si>
    <t>Thanh toán tiền mua túi đựng rác thải tháng 1/2011</t>
  </si>
  <si>
    <t>Thanh toán KP mua giấy VS tháng 1/2012</t>
  </si>
  <si>
    <t>Thanh toán tiền mua túi bóng đựng rác thải rắn tháng 2/2012</t>
  </si>
  <si>
    <t>thanh toán tiền mua máu tháng 1/2012</t>
  </si>
  <si>
    <t>Thanh toán tiền mua máu từ ngày 4/2 - 12/2/2012</t>
  </si>
  <si>
    <t>Thanh toán tiền giấy VS cung cấp cho Bệnh viện tháng 2/2012</t>
  </si>
  <si>
    <t>Thanh toán tiền mua máu từ 15/12/2011 - 25/1/2012</t>
  </si>
  <si>
    <t>Thanh toán KP tổ chức hiến máu nhân đạo ngày 12/1/2012 tại trường cao đẳng y tế NB</t>
  </si>
  <si>
    <t>Thanh toán tiền máu từ ngày 25/1/2012 - 13/2/2012</t>
  </si>
  <si>
    <t>Thanh toán tiền mua túi đựng rác thải thangs 3/2012\</t>
  </si>
  <si>
    <t>thanh toán toán tiền mua máu đến 6/3/2012</t>
  </si>
  <si>
    <t xml:space="preserve">Thanh toán tiền mua giấy VS phục vụ toàn BV tháng 3/2012 </t>
  </si>
  <si>
    <t>Thanh toán tiền mua túi đựng rác thải tháng 4/2012</t>
  </si>
  <si>
    <t>Thanh toán tiền mua máu đến ngày 4/4/2012</t>
  </si>
  <si>
    <t>Thanh toán tiền giấy VS tháng 4/2012</t>
  </si>
  <si>
    <t>thanh toán tiền xét nghiệm nuôi cấy phân lập và kháng sinh đồ Helicobacter quý I/2012</t>
  </si>
  <si>
    <t>Thanh toán tiền túi đựng chất thải tháng 5/2012</t>
  </si>
  <si>
    <t>Thanh toán tiền tổ chức hiến máu nhân đạo ngày 8/4/2012</t>
  </si>
  <si>
    <t>Thanh toán KP tổ chức hiến máu nhân đạo ngày 26/4/2012</t>
  </si>
  <si>
    <t>Thanh toán tiền mua máu từ ngày 3/4/2012 - 9/5/2012</t>
  </si>
  <si>
    <t>thanh toán tiền mua túi bóng kính đựng ống dây mát máy thở</t>
  </si>
  <si>
    <t>15/06/2012</t>
  </si>
  <si>
    <t>Chi thanh toán tiền mua máu đến ngày 15/6</t>
  </si>
  <si>
    <t>Chi thanh toán tiền mua sách hướng dẫn chi tiết quản lý ngân sách &amp; hướng dẫn nghiệp vụ kế toán ngân sách trong đơn vị hành chính sự nghiệp</t>
  </si>
  <si>
    <t xml:space="preserve">Thanh toán kinh phí hội thảo nâng cao chất lượng chăm sóc người bệnh </t>
  </si>
  <si>
    <t>Thanh toán tiền phục vụ lấy máu nhân đạo tại BV Ninh Bình ngày 24/5/2012</t>
  </si>
  <si>
    <t>Thanh toán tiền mua kéo, thước phục vụ chuyên môn</t>
  </si>
  <si>
    <t>Chi thanh toán tiền máu đến ngày 26/6/2012</t>
  </si>
  <si>
    <t xml:space="preserve">Thanh toán tiền mua túi bóng kính đựng mát dây ống thở  tháng 7/2012 </t>
  </si>
  <si>
    <t>Thanh toán tiền gia công lắp đặt hộp đựng khăn sạch cho các khoa</t>
  </si>
  <si>
    <t>25/07/2012</t>
  </si>
  <si>
    <t>Chªnh lÖch thu - chi</t>
  </si>
  <si>
    <t>B¸o c¸o thu chi n¨m  - 2009</t>
  </si>
  <si>
    <t>VI</t>
  </si>
  <si>
    <t>C¸c chi phÝ ph¸t sinh n¨m 2009 chi n¨m 2010</t>
  </si>
  <si>
    <t>L­¬ng t¨ng thªm th¸ng 12/2009</t>
  </si>
  <si>
    <t>Sè tiÒn</t>
  </si>
  <si>
    <t>Nguån cña bÖnh viÖn</t>
  </si>
  <si>
    <t>B¸o c¸o c©n ®èi nguån kinh phÝ ®Õn 31/12/2009</t>
  </si>
  <si>
    <t>TiÒn mÆt tån t¹i quü</t>
  </si>
  <si>
    <t>TiÒn göi t¹i kho b¹c</t>
  </si>
  <si>
    <t>Thuèc, vËt t­  tån kho kho</t>
  </si>
  <si>
    <t>stt</t>
  </si>
  <si>
    <t>Tæng hîp thu - chi nguån sù nghiÖp n¨m 2009</t>
  </si>
  <si>
    <t>Nguån thu</t>
  </si>
  <si>
    <t>Trõ sè chi cho liªn kÕt</t>
  </si>
  <si>
    <t>Ph©n bæ nguån thu cßn l¹i</t>
  </si>
  <si>
    <t>Thuèc, dÞch chuyÒn, m¸u, VTTH, ho¸ chÊt</t>
  </si>
  <si>
    <t>Chªnh lÖch cßn l¹i</t>
  </si>
  <si>
    <t>Ph©n bæ chªnh lÖch cßn l¹i</t>
  </si>
  <si>
    <t>TrÝch 35% CL lµm l­¬ng</t>
  </si>
  <si>
    <t>Chi l­¬ng t¨ng thªm hµng th¸ng</t>
  </si>
  <si>
    <t>TrÝch quü PT sù nghiÖp 10% CL</t>
  </si>
  <si>
    <t>PhÇn chi c¸c quü</t>
  </si>
  <si>
    <t>Sè d­ n¨m 2008 chuyÓn sang</t>
  </si>
  <si>
    <t>TrÝch n¨m 2009</t>
  </si>
  <si>
    <t>Quü ®­îc sö dông n¨m 2009</t>
  </si>
  <si>
    <t>§· sö dông n¨m 2009</t>
  </si>
  <si>
    <t>* Tæ chøc th¨m quan, du lÞch</t>
  </si>
  <si>
    <t>* Héi nghÞ CBVC 2010</t>
  </si>
  <si>
    <t>* Chi 27/2</t>
  </si>
  <si>
    <t>Ghi chó</t>
  </si>
  <si>
    <t>TQ:90triÖu</t>
  </si>
  <si>
    <t>c«ng ty viÖt tuÊn n¨m 2009</t>
  </si>
  <si>
    <t>QuyÕt to¸n chªnh lÖch liªn kÕt th¸ng ®ît 1</t>
  </si>
  <si>
    <t>tõ th¸ng 1/2009 ®Õn 10/6/2009</t>
  </si>
  <si>
    <t>Mæ pha co</t>
  </si>
  <si>
    <t>tõ th¸ng 28/10/2009 ®Õn 25/12/2009</t>
  </si>
  <si>
    <t>Thu PK - TYC</t>
  </si>
  <si>
    <t>L­¬ng</t>
  </si>
  <si>
    <t>§· nép ng©n s¸ch</t>
  </si>
  <si>
    <t>T¹m trÝch nép NS sè thu liªn kÕt 7%/ sè thu</t>
  </si>
  <si>
    <t>TrÝch quü æn ®Þnh thu nhËp</t>
  </si>
  <si>
    <t>* Ngµy lÔ, ngµy tÕt d­¬ng lÞch, ©m lÞch 27/2, trung thu, 8/3, 20/10, PN, C§, §TN, CCB…, tiÕt kh¸ch c¸c tØnh b¹n th¨m quan häc tËp.</t>
  </si>
  <si>
    <t xml:space="preserve">Thuª giÆt lµ </t>
  </si>
  <si>
    <t>Nhãm môc chi mua s¾m söa ch÷a</t>
  </si>
  <si>
    <t>Nhãm môc chi th­êng xuyªn kh¸c</t>
  </si>
  <si>
    <t>Kinh phÝ th­êng xuyªn n¨m 2008 chuyÓn sang</t>
  </si>
  <si>
    <t>Ng©n s¸ch cÊp chi th­êng xuyªn</t>
  </si>
  <si>
    <t>Nguån ng©n s¸ch cÊp ®­îc c©n ®èi x¸c ®Þnh chªnh lÖch</t>
  </si>
  <si>
    <t>Nguån ng©n s¸ch cÊp kh«ng ®­îc c©n ®èi x¸c ®Þnh chªnh lÖch</t>
  </si>
  <si>
    <t>Chªnh lÖch thu - chi n¨m 2009</t>
  </si>
  <si>
    <t xml:space="preserve">                   cßn chuyÓn sang n¨m 2010 chi tiÕp</t>
  </si>
  <si>
    <t xml:space="preserve"> Trong ®ã: ®· chi thu nhËp t¨ng thªm n¨m 2009</t>
  </si>
  <si>
    <t>PhÇn sö dông c¸c quü</t>
  </si>
  <si>
    <t>Quü khen th­ëng vµ quü phóc lîi</t>
  </si>
  <si>
    <t>TiÕp kh¸ch</t>
  </si>
  <si>
    <t>Th­ëng quý 1/2009</t>
  </si>
  <si>
    <t>Chi th­ëng vµ phóc lîi kh¸c</t>
  </si>
  <si>
    <t>Th­ëng lao ®éng tiªn tiÕn</t>
  </si>
  <si>
    <t>Cßn chuyÓn sang 2010 ( chi tÕt ©m lÞch canh dÇn, chi 27/2…)</t>
  </si>
  <si>
    <t xml:space="preserve"> Hç trî ng­êi nghØ h­u 2 th¸ng l­¬ng</t>
  </si>
  <si>
    <t>Quü dù phßng æn ®Þnh thu nhËp</t>
  </si>
  <si>
    <t xml:space="preserve">D­ n¨m 2008 </t>
  </si>
  <si>
    <t>®· sö dông n¨m 2009</t>
  </si>
  <si>
    <t xml:space="preserve">Cßn chuyÓn sang 2010 </t>
  </si>
  <si>
    <t>Thanh to¸n tiÒn ®iÖn</t>
  </si>
  <si>
    <t>Thanh to¸n tiÒn n­íc sinh ho¹t</t>
  </si>
  <si>
    <t>Thanh to¸n tiÒn dÇu ®èt r¸c th¶I y tÕ nguy h¹i</t>
  </si>
  <si>
    <t>Thanh  to¸n tiÒn vÖ sinh, b¶o vÖ, giÆt lµ</t>
  </si>
  <si>
    <t>Söa ch÷a, duy tu c¬ së h¹ tÇng</t>
  </si>
  <si>
    <t>Chi phÝ, nghiÖp vô chuyªn m«n cña ngµnh</t>
  </si>
  <si>
    <t>Thanh toán KP tham gia đào tạo "Siêu âm tim mạch" tại Viện Tim Mạch- BV Bạch Mai- theo hình thức cầm tay chỉ việc</t>
  </si>
  <si>
    <t>Thanh toán KP tham gia đào tạo " Trợ giúp can thiệp mạch" tại Bệnh viện Bạch Mai- theo hình thức cầm tay chỉ việc</t>
  </si>
  <si>
    <t>KB20</t>
  </si>
  <si>
    <t xml:space="preserve">Thanh toán HĐ cung cấp hệ thống bảng hiển thị số khám bệnh tự động tại các bồng khám khoa khám bệnh theo Hđ số:0000077 ngày 2/1/2012 </t>
  </si>
  <si>
    <t>KB23</t>
  </si>
  <si>
    <t>Thanh toán tiền mua vé biểu diễn NT ủng hộ Quỹ nghĩa tình đồng đội</t>
  </si>
  <si>
    <t>(383.570.032)</t>
  </si>
  <si>
    <t>14/09/2012</t>
  </si>
  <si>
    <t>Thanh toán KP tổ chức gặp mặt trao giải thưởng các cháu con CBVC đạt học sinh giỏi năm 2012</t>
  </si>
  <si>
    <t>(458.540.032)</t>
  </si>
  <si>
    <t>Hỗ trợ CBVC Bệnh viện có hoàn cảnh đặc biệt khó khăn, mắc bệnh hiểm nghèo năm 2012</t>
  </si>
  <si>
    <t>(468.540.032)</t>
  </si>
  <si>
    <t>30/09/2012</t>
  </si>
  <si>
    <t>Tổ chức phúng viếng đám hiếu, mua vé ủng hộ tuyên truyền của cục chính trị Bộ Công an</t>
  </si>
  <si>
    <t>(473.140.032)</t>
  </si>
  <si>
    <t>Thanh toán KP tổ chức chúc mừng khai giản học viện QY và ĐH Y Thái Bình</t>
  </si>
  <si>
    <t>(476.140.032)</t>
  </si>
  <si>
    <t>22/10/2012</t>
  </si>
  <si>
    <t>Tổ chức Tết trung thu cho các cháu TNNĐ năm 2012</t>
  </si>
  <si>
    <t>(521.840.032)</t>
  </si>
  <si>
    <t>Chi mua s¾m, söa ch÷a m¸y mãc TTB y tÕ</t>
  </si>
  <si>
    <t>Hç trî ®µo t¹o chuyªn m«n, kü thuËt theo h×nh thøc cÇm tay chØ viÖc</t>
  </si>
  <si>
    <r>
      <t xml:space="preserve">Tæng nguån </t>
    </r>
    <r>
      <rPr>
        <i/>
        <sz val="12"/>
        <rFont val=".VnTime"/>
        <family val="2"/>
      </rPr>
      <t>(®· trõ tr¶ cho liªn doanh, sè thuÕ ®· nép vµ kho¶n gi¶m thu kh¸c)</t>
    </r>
  </si>
  <si>
    <t>Cßn chuyÓn sang 2012 ( chi tÕt ©m lÞch canh dÇn, chi 27/2…)</t>
  </si>
  <si>
    <t>M¸y miÔn dÞch</t>
  </si>
  <si>
    <t>Mm¸y sinh ho¸ tù ®éng</t>
  </si>
  <si>
    <t xml:space="preserve"> M¸y t¸n sái ngoµi c¬ thÓ</t>
  </si>
  <si>
    <t>VII</t>
  </si>
  <si>
    <t>Hç trî ®µo t¹o chuyªn m«n kü thuËt theo h×nh th¸c cÇm tay chØ viÖc chuyÓn 2012</t>
  </si>
  <si>
    <t>Thu ho¹t ®éng tµi chÝnh</t>
  </si>
  <si>
    <t>* L­¬ng theo ng¹ch bËc vµ l­¬ng hîp ®ång</t>
  </si>
  <si>
    <t>* Phô cÊp thªm giê</t>
  </si>
  <si>
    <t>*Phô cÊp ®éc h¹i nguy hiÓm</t>
  </si>
  <si>
    <t>* Phô cÊp ­u ®·I nghÒ</t>
  </si>
  <si>
    <t>* Phô cÊp tr¸ch nhiÖm theo nghÒ, theo c«ng viÖc</t>
  </si>
  <si>
    <t>* Phô cÊp trùc</t>
  </si>
  <si>
    <t>*Phô cÊp phÉu thuËt, thñ thuËt</t>
  </si>
  <si>
    <t>* Phô cÊp kiªm nhiÖm, phô cÊp b»ng hiÖn vËt</t>
  </si>
  <si>
    <t>* Phô cÊp chøc vô</t>
  </si>
  <si>
    <t>Nhãm môc chi nghiÖp vô chuyªn m«n- (Trong ®ã)</t>
  </si>
  <si>
    <t>* TiÒn nhiªn liÖu</t>
  </si>
  <si>
    <r>
      <t xml:space="preserve">     Trong ®ã: Kho¸n VPP hµng th¸ng: </t>
    </r>
    <r>
      <rPr>
        <b/>
        <i/>
        <sz val="12"/>
        <rFont val=".vntime"/>
        <family val="2"/>
      </rPr>
      <t>536.769.000®</t>
    </r>
  </si>
  <si>
    <t>* Th«ng tin, tuyªn truyÒn, liªn l¹c</t>
  </si>
  <si>
    <t>* Héi nghÞ</t>
  </si>
  <si>
    <r>
      <t xml:space="preserve">* C«ng t¸c phÝ </t>
    </r>
    <r>
      <rPr>
        <b/>
        <i/>
        <sz val="12"/>
        <rFont val=".vntime"/>
        <family val="2"/>
      </rPr>
      <t>(Kh«ng tÝnh häc cÇm tay chØ viÖc</t>
    </r>
    <r>
      <rPr>
        <i/>
        <sz val="12"/>
        <rFont val=".VnTime"/>
        <family val="2"/>
      </rPr>
      <t>)</t>
    </r>
  </si>
  <si>
    <t>* Thuª m­ín: VÖ sinh, b¶o vÖ, giÆt lµ….</t>
  </si>
  <si>
    <t>* Söa ch÷a tµi s¶n m¸y mãc TTB, c¬ së h¹ tÇng tõ nguån chi TX</t>
  </si>
  <si>
    <t xml:space="preserve">                                    (Cã b¶ng kª chøng tõ chi tÕt kÌm theo)</t>
  </si>
  <si>
    <t>* V¨n phßng phÈm vµ vËt t­ v¨n phßng, CCDC v¨n phßng</t>
  </si>
  <si>
    <t>Trong ®ã: Thuèc, dÞch truyÒn</t>
  </si>
  <si>
    <t>* Chi phÝ nghiÖp vô chuyªn m«n</t>
  </si>
  <si>
    <t xml:space="preserve">             + TTB chuyªn dông kh«ng ph¶I lµ tµi s¶n cè ®Þnh</t>
  </si>
  <si>
    <t xml:space="preserve">             + In Ên hå s¬ bÖnh ¸n</t>
  </si>
  <si>
    <t xml:space="preserve">             + Ch¨n, mµn, chiÕu phôc vô bÖnh nh©n</t>
  </si>
  <si>
    <t xml:space="preserve">             + QuÇn ¸o c«ng t¸c</t>
  </si>
  <si>
    <t xml:space="preserve">             + Y cô </t>
  </si>
  <si>
    <t xml:space="preserve">             + Ho¸ chÊt</t>
  </si>
  <si>
    <t xml:space="preserve">             + S¸ch, tµi liÖu dïng cho chuyªn m«n</t>
  </si>
  <si>
    <t xml:space="preserve">             + Thanh to¸n H§ thùc hiÖn nghiÖp vô chuyªn m«n</t>
  </si>
  <si>
    <t xml:space="preserve">             + Chi phÝ kh¸c</t>
  </si>
  <si>
    <t xml:space="preserve">             + §å v¶I phôc vô chuyªn m«n </t>
  </si>
  <si>
    <t xml:space="preserve">             + VËt t­ tiªu hao</t>
  </si>
  <si>
    <t xml:space="preserve">             + M¸u, khèi tiÎu cÇu</t>
  </si>
  <si>
    <t xml:space="preserve">             + Tói Nilon ®ùng r¸c th¶i</t>
  </si>
  <si>
    <t xml:space="preserve">             + Phim XQ, Cty</t>
  </si>
  <si>
    <t>* Trang thiÕt bÞ chuyªn dông</t>
  </si>
  <si>
    <t>* ThiÕt bÞ tin häc</t>
  </si>
  <si>
    <t>* M¸y Photo copy</t>
  </si>
  <si>
    <t>* Tµi s¶n kh¸c</t>
  </si>
  <si>
    <t>KB306</t>
  </si>
  <si>
    <t xml:space="preserve">Nộp phí tham dự lớp tập huấn " Các vấn đề cần lưu ý đối với đơn vị được Kiểm toán" </t>
  </si>
  <si>
    <t>Cộng tiểu mục: 7758</t>
  </si>
  <si>
    <t>Phát sinh Mục: 7750</t>
  </si>
  <si>
    <t>Cộng lũy kế Mục: 7750</t>
  </si>
  <si>
    <t>Phát sinh nhóm: IV</t>
  </si>
  <si>
    <t>KB01</t>
  </si>
  <si>
    <t>Thanh toán Hđ mua máy Laze He-Ne Nội mạch theo Hđ số: 0055607 ngày 10/1/2012</t>
  </si>
  <si>
    <t>KB19</t>
  </si>
  <si>
    <t>Thanh toán tiền mua tivi cho buồng bệnh nhân khoa ung bướu, khoa quócc tế theo Hđ số:0046992 ngày 9/1/2011</t>
  </si>
  <si>
    <t>KB105</t>
  </si>
  <si>
    <t>Thanh toán HĐ mua máy in thẻ từ phục vụ công tác quản lý brệnh nhân mãn tính theo HĐ số: 0000085 ngày 8/3/2012</t>
  </si>
  <si>
    <t>KB164</t>
  </si>
  <si>
    <t>Thanh toán HĐ cung cấp tủ bảo quản thuốc của khoa Truyền nhiễm theo Hđ số: 0046997 ngày 8/5/2012</t>
  </si>
  <si>
    <t>Thanh toán HĐ cung cấp bình nước cấp cho đơn nguyên CT sọ não, khoa CC theo HĐ số 0087764 ngày 1/6/2012</t>
  </si>
  <si>
    <t>KB203</t>
  </si>
  <si>
    <t>SỔ CHI TIẾT CÁC TÀI KHOẢN</t>
  </si>
  <si>
    <t xml:space="preserve">Chứng từ </t>
  </si>
  <si>
    <t>TKĐƯ</t>
  </si>
  <si>
    <t>Số phát sinh</t>
  </si>
  <si>
    <t>Số dư</t>
  </si>
  <si>
    <t>Ngày, tháng</t>
  </si>
  <si>
    <t>Nợ</t>
  </si>
  <si>
    <t>Có</t>
  </si>
  <si>
    <t>Thanh toán tiền ăn BN khoa E từ 16/9 - 30/9/2012</t>
  </si>
  <si>
    <t>Thanh toán tiền ăn BN chế độ E từ 1/10/2012 - 15/10/2012</t>
  </si>
  <si>
    <t>Thanh toán tiền ăn cán bộ e từ ngày 16/10 - 31/10/2012</t>
  </si>
  <si>
    <t>Thanh toán tiền ăn BN khoa E từ 1/11/2012 - 15/11/2012</t>
  </si>
  <si>
    <t>Thanh toán tiền ăn cho BN chế độ E từ ngày 16/11 - 30/11/2012</t>
  </si>
  <si>
    <t>Thanh toán tiền ăn của BN chế độ E từ ngày 1/12 - 15/12/2012</t>
  </si>
  <si>
    <t>Thanh toán toán tiền ăn BN chế độ E từ ngày 16/12/2012 - 31/12/2012</t>
  </si>
  <si>
    <t>07/02/2012</t>
  </si>
  <si>
    <t>Thanh toán HĐ  băng zôn tuyên truyền theo HĐ số: 0000454 ngày 15/9/2012</t>
  </si>
  <si>
    <t>Cộng tiểu mục: 6606</t>
  </si>
  <si>
    <t>KB30</t>
  </si>
  <si>
    <t>Thanh toán HĐ đăng thông báo Phẫu thuật nhân đạo cho trẻ em dị tật hở môi hàm ếch theo Hđ số: 0023532 ngày 6/2/2012</t>
  </si>
  <si>
    <t>KB39</t>
  </si>
  <si>
    <t>Thanh toán HĐ thông báo tổ chức lễ kỷ niệm ngày thày thuốc Việt Nam 27/2/2012 theo HĐ số : 0023546 ngày 15/2/2012</t>
  </si>
  <si>
    <t>KB56</t>
  </si>
  <si>
    <t>Thanh toán tiền mua sách Siêu âm Doppler màu trong khám mạch máu tạng và mạch ngoại biên cho thư viện của Bệnh viện theo Hđ số: 0000797 ngày 28/6/2012</t>
  </si>
  <si>
    <t>KB268</t>
  </si>
  <si>
    <t>Thanh toán tiền mấnhchs về chính sách tiền lương theo HĐ số: 0001397 ngày 18/5/2012</t>
  </si>
  <si>
    <t>KB287</t>
  </si>
  <si>
    <t>Thanh toán tiền mua sách phục vụ chuyên môn theo HĐ số: 0079865 ngày 28/8/2012</t>
  </si>
  <si>
    <t>KB308</t>
  </si>
  <si>
    <t>Thanh toán tiền mua sách Hỏi đáp ngành Y tế theo HĐ số: 0057309 ngày 15/3/2012</t>
  </si>
  <si>
    <t>Cộng tiểu mục: 7006</t>
  </si>
  <si>
    <t>KB38</t>
  </si>
  <si>
    <t>Thanh toán HĐ đo liều kế cá nhân cho nhân viên tiếp xúc bức xạ Ion hoá theo HĐ số:0000424 ngày 8/2/2012</t>
  </si>
  <si>
    <t>KB206</t>
  </si>
  <si>
    <t>Thanh toán HĐ đo đạc phân tích, giám sát môi trường Bệnh viện theo HĐ số:0092842 ngày 29/6/2012</t>
  </si>
  <si>
    <t>KB350</t>
  </si>
  <si>
    <t>Thanh toán Hđ kiểm chuẩn an toàn bức xạ hệ thống máy XQ, Cty  theo Hđ số: 0000247 ngày 18/10/2012</t>
  </si>
  <si>
    <t>Cộng tiểu mục: 7012</t>
  </si>
  <si>
    <t>30/05/2012</t>
  </si>
  <si>
    <t>KB152</t>
  </si>
  <si>
    <t>* C«ng t¸c phÝ</t>
  </si>
  <si>
    <t xml:space="preserve">* Söa ch÷a tµi s¶n m¸y mãc TTB, c¬ së h¹ tÇng </t>
  </si>
  <si>
    <t>Thu BHYT  ( PhÇn cã tiÒn thùc tª bæ sung vµo nguån ho¹t ®éng )( 96.856.532.522 )</t>
  </si>
  <si>
    <t>Trong ®ã: Thuèc, dÞch truyÒn, HC, VTTH</t>
  </si>
  <si>
    <t xml:space="preserve"> - Chi phụ cấp trực,  phẫu thuật, thủ thuật</t>
  </si>
  <si>
    <t>Chi hoµn tr¶ BN ( ChuyÓn BHYT, BN khã kh¨n )</t>
  </si>
  <si>
    <t>C¸c néi dung chi kh«ng h¹ch to¸n vµo chi ho¹t ®éng</t>
  </si>
  <si>
    <t>d</t>
  </si>
  <si>
    <t>Chi cho ho¹t ®éng th­êng xuyªn vµ kh«ng th­êng xuyªn</t>
  </si>
  <si>
    <r>
      <t xml:space="preserve">Chi nguån KP kh«ng tù chñ </t>
    </r>
    <r>
      <rPr>
        <b/>
        <i/>
        <sz val="13"/>
        <rFont val=".VnTime"/>
        <family val="2"/>
      </rPr>
      <t>( kh«ng ®­îc trÝch lËp quü)</t>
    </r>
  </si>
  <si>
    <t>Chi tõ nguån kh«ng tù chñ - th­êng xuyªn</t>
  </si>
  <si>
    <t>Chi th­êng xuyªn ch­a bao thu nhËp t¨ng thªm</t>
  </si>
  <si>
    <t>5.1</t>
  </si>
  <si>
    <t>5.2</t>
  </si>
  <si>
    <t>Sè chi tiÕt</t>
  </si>
  <si>
    <t>Tæng chi = I+II+IV+V</t>
  </si>
  <si>
    <t>* Chi l­¬ng t¨ng thªm - hµng th¸ng (§· chi tr¶ ®Õn th¸ng 11/2012)</t>
  </si>
  <si>
    <t>N¨m 2010 chuyÓn sang</t>
  </si>
  <si>
    <t>§­îc sö dông n¨m  2011</t>
  </si>
  <si>
    <t xml:space="preserve"> Cßn  chuyÓn sang n¨m 2012 ( th¸ng12/2011 ch­a chi )</t>
  </si>
  <si>
    <t>ĐVCQ: Sở Y tế Ninh Bình</t>
  </si>
  <si>
    <t>Đơn vị: Bệnh Viện Đa khoa tỉnh Ninh Bình</t>
  </si>
  <si>
    <t>SỔ CHI TIẾT CHI HOẠT ĐỘNG</t>
  </si>
  <si>
    <t>Nguồn kinh phí: Ngân sách Tỉnh tự chủ</t>
  </si>
  <si>
    <t>Ngày tháng ghi sổ</t>
  </si>
  <si>
    <t>Chứng từ</t>
  </si>
  <si>
    <t>Diễn giải</t>
  </si>
  <si>
    <t>Tiểu mục</t>
  </si>
  <si>
    <t>Ghi Nợ TK661</t>
  </si>
  <si>
    <t>Ghi Có TK661</t>
  </si>
  <si>
    <t>Số hiệu</t>
  </si>
  <si>
    <t>Hỗ trợ kinh phí đào tạo Bác sỹ định hướng chuyên khoa Tai mũi họng khóa 2011-2012 tại bệnh viện Tai mũi họng TW ( 9 tháng kể từ ngày 15/7/2011)</t>
  </si>
  <si>
    <t>26/07/2012</t>
  </si>
  <si>
    <t>Hỗ trợ kinh phí đào tạo Điều dưỡng định hướng chuyên khoa Tai mũi họng khóa 5 tại bệnh viện Tai mũi họng TW ( 6 tháng kể từ ngày 01/4/2011đến 30/10/2011)</t>
  </si>
  <si>
    <t>Hỗ trợ kinh phí đào tạo trọ gói sau khoá học Chuyên khoa I</t>
  </si>
  <si>
    <t>02/11/2012</t>
  </si>
  <si>
    <t>Thanh toán kinh phí tổ chức giải bóng bàn BVNB lần thứ nhất</t>
  </si>
  <si>
    <t>Hỗ trợ tổ cấp cứu ngoại viện tham gia phục vụ đảm bảo công tác y tế các sự kiện của ngành, tỉnh</t>
  </si>
  <si>
    <t>Thanh toán tiền tiếp khách BV Việt Đức</t>
  </si>
  <si>
    <t>Thanh toán tiền tiếp khách về làm việc với Bệnh viện</t>
  </si>
  <si>
    <t>Thanh toán tiền tiếp các đoàn khách đến làm việc</t>
  </si>
  <si>
    <t>Thanh toán kinh phí tiếp khách</t>
  </si>
  <si>
    <t>Than h toán tiền tiếp khách</t>
  </si>
  <si>
    <t>Thanh toán KP tiếp khách BV  - 108</t>
  </si>
  <si>
    <t>Thanh toán tiền phục vụ lễ sơ kết CB 1816 đợt 3/2012</t>
  </si>
  <si>
    <t>Cộng tiểu mục: 7761</t>
  </si>
  <si>
    <t>CK01.01</t>
  </si>
  <si>
    <t>Thanh toán tiền mua bánh kẹo phục vụ tết Nhâm Thìn 2012</t>
  </si>
  <si>
    <t>Thanh toán họp HĐ lương tăng thêm tháng 1/2012</t>
  </si>
  <si>
    <t>Thanh toán KP họp HĐ lương tăng thêm tháng 2/2012</t>
  </si>
  <si>
    <t>thanh toán KP nghiệm thu tài sản - Máy sắc thuốc, dao mổ điện, máy ly tâm lạnh</t>
  </si>
  <si>
    <t>Thanh toán tiền họp hội đồng kiểm kê TS cuối năm 2011</t>
  </si>
  <si>
    <t>Thanh toán tiền tham dự hội nghi câu lạc bộ các BV khu vực phía bắc</t>
  </si>
  <si>
    <t>27/04/2012</t>
  </si>
  <si>
    <t>Thanh toán KP thực hiện giám sát nhiễm khuẩn vết mổ</t>
  </si>
  <si>
    <t>Thanh toán bồi dưỡng tiền đốt rác thải nguy hại cho các đơn vị ngoài bệnh viện tháng 4/2012</t>
  </si>
  <si>
    <t>Thanh toán KP họp ban lương quý I/2012</t>
  </si>
  <si>
    <t>Thanh toán KP họp HĐ lương tăng thêm tháng 3/2012</t>
  </si>
  <si>
    <t>Thanh toán tiền mua chè, nước phục vụ khu vực hành chính và các hội trường của BV tháng 3/2012</t>
  </si>
  <si>
    <t>Thanh toán ban họp hội đồng tuyển dụng viên chức 2012</t>
  </si>
  <si>
    <t>Thanh toán KP họp HĐ kiểm soát nhiễm khuẩn thaáng 4/2012</t>
  </si>
  <si>
    <t>thanh toán tiền họp HĐ lương tăng thêm tháng 4/2012</t>
  </si>
  <si>
    <t>Thanh toán kinh phí họp HĐ chuyên môn tháng 12/2011 + 2/2012</t>
  </si>
  <si>
    <t>29/05/2012</t>
  </si>
  <si>
    <t>Thanh toán KP họp hội đồng thuốc điều trị  tháng 5/2012</t>
  </si>
  <si>
    <t>Thanh toán tiền nước sinh hoạt từ 6/11/2012 - 6/12/2012 theo Hđ số: 0080694 ngày 26/12/2012</t>
  </si>
  <si>
    <t>Cộng tiểu mục: 6502</t>
  </si>
  <si>
    <t>KB21</t>
  </si>
  <si>
    <t>Thanh toán HĐ hút hệ thống bể phốt theo Hđ số:0000001 ngày 16/1/2011</t>
  </si>
  <si>
    <t>KB294</t>
  </si>
  <si>
    <t>Thanh toán HĐ vận chuyển rác thải sinh hoạt từ tháng 1/2012 đến tháng 6/2012 theo Hđ số: 0000064 ngày 30/6/2012</t>
  </si>
  <si>
    <t>KB396</t>
  </si>
  <si>
    <t>Thanh toán HĐ vận chuyển rác thải sinh hoạt quý 3+4/2012 theo HĐ số: 0000100 ngày 12/12/2012</t>
  </si>
  <si>
    <t>Cộng tiểu mục: 6504</t>
  </si>
  <si>
    <t>Phát sinh Mục: 6500</t>
  </si>
  <si>
    <t>Cộng lũy kế Mục: 6500</t>
  </si>
  <si>
    <t>KB60</t>
  </si>
  <si>
    <t>thanh toán tiền mua VPP theo HĐ số: 0062114 ngày 15/3/2012</t>
  </si>
  <si>
    <t>KB111</t>
  </si>
  <si>
    <t>Thanh toán hợp đồng đổ mực , giấy in máy in theo HĐ số : 0000080; 0000081 ngày 13/2/2012</t>
  </si>
  <si>
    <t>KB115</t>
  </si>
  <si>
    <t>Thanh toán Tiền đổ mực  máy Photo copy theo Hđ số: 0066079 ngày 26/3/2012</t>
  </si>
  <si>
    <t>KB124</t>
  </si>
  <si>
    <t>Thanh toán tiền mua  VPP theo Hđ số: 0062148 ngày 2/5/2012</t>
  </si>
  <si>
    <t>KB177</t>
  </si>
  <si>
    <t>Thanh toán HĐ đổ mực,  giấy in nhiệt cho  máy in theo HĐ số: 0000086; 0000087 ngày 10/3/2012</t>
  </si>
  <si>
    <t>28/06/2012</t>
  </si>
  <si>
    <t>KB189</t>
  </si>
  <si>
    <t>Thanh toán HĐ cung cấp VPP,  CCDC phục vụ chuyên môn  theo HĐ số 0087764; 0087765; 0087768 ngày 1/6/2012</t>
  </si>
  <si>
    <t>NTT58</t>
  </si>
  <si>
    <t xml:space="preserve">Xuất CCDC phục vụ chuyên môn quý II/2012
</t>
  </si>
  <si>
    <t>TrÝch ®Ó l¹i lµm l­¬ng theo quy ®Þnh</t>
  </si>
  <si>
    <t>LËp quü ph¸t triÓn sù nghiÖp</t>
  </si>
  <si>
    <t>LËp quü khen th­ëng</t>
  </si>
  <si>
    <t>LËp quü Phóc lîi</t>
  </si>
  <si>
    <t>LËp quü æn ®Þnh thu nhËp</t>
  </si>
  <si>
    <t>Sè chi thu nhËp t¨ng thªm</t>
  </si>
  <si>
    <t>Ngµy   th¸ng 01 n¨m 2011</t>
  </si>
  <si>
    <t>§¹i diÖn ®oµn kh¶o s¸t</t>
  </si>
  <si>
    <t>§¹i diÖn ®¬n vÞ</t>
  </si>
  <si>
    <t>Ng­êi tæng hîp                    Tr­ëng ®oµn</t>
  </si>
  <si>
    <t>KÕ to¸n tr­ëng               Gi¸m ®èc</t>
  </si>
  <si>
    <t>Trõ sè tr¶ cho LDLK</t>
  </si>
  <si>
    <t>6500;6550;6600;6650;6699</t>
  </si>
  <si>
    <t>6750;6999</t>
  </si>
  <si>
    <t>6900;9000;9050</t>
  </si>
  <si>
    <t>7750;7850;7950;</t>
  </si>
  <si>
    <t>7750;7850</t>
  </si>
  <si>
    <t>6000;6050;6100;6300</t>
  </si>
  <si>
    <t>Ngµy 15  th¸ng 01 n¨m 2011</t>
  </si>
  <si>
    <t>Thu tiÒn x¨ng chuyÓn BN lªn tuyÕn trªn  (BN ViÖn phÝ)</t>
  </si>
  <si>
    <t>Thu xe « t« qua cæng ( Tæ b¶o vÖ nép ), H§ ®iÓm ®ç xe TAXI</t>
  </si>
  <si>
    <r>
      <t xml:space="preserve">M¸y Citi </t>
    </r>
    <r>
      <rPr>
        <b/>
        <i/>
        <sz val="12"/>
        <rFont val=".vntime"/>
        <family val="2"/>
      </rPr>
      <t>(bao gåm c¶ tiÒn phim)</t>
    </r>
  </si>
  <si>
    <t>C«ng ty Thµnh Giang ( M¸y ch¹y thËn nh©n t¹o ) ( Gåm c¶ VTTH)</t>
  </si>
  <si>
    <r>
      <t xml:space="preserve">Chi nguån KP kh«ng th­êng xuyªn </t>
    </r>
    <r>
      <rPr>
        <b/>
        <i/>
        <sz val="13"/>
        <rFont val=".VnTime"/>
        <family val="2"/>
      </rPr>
      <t>( kh«ng ®­îc trÝch lËp quü)</t>
    </r>
  </si>
  <si>
    <t>C©n ®èi x¸c ®Þnh chªnh lÖch thu chi n¨m 2010</t>
  </si>
  <si>
    <t>Tæng chi th­êng xuyªn n¨m 2010</t>
  </si>
  <si>
    <t>Chªnh lÖch thu - chi n¨m 2010</t>
  </si>
  <si>
    <t>Tæ chøc th¨m quan, du lÞch hÌ,27/7</t>
  </si>
  <si>
    <t>TrÝch th­ëng CBVC nh©n dÞp tÕt  - 2010; mõng tuæi bè, mÑ VC dÞp tÕt</t>
  </si>
  <si>
    <t>TrÝch th­ëng CBVC nh©n ngµy 27/2/201; quµ kh¸ch</t>
  </si>
  <si>
    <t>Th­ëng lao ®éng tiªn tiÕ, CST§</t>
  </si>
  <si>
    <t>TiÕp c¸c ®oµn ®Õn,lµm viÖc vµ th¨m quan häc tËp, chia tay, gÆp mÆt</t>
  </si>
  <si>
    <t xml:space="preserve">Cßn chuyÓn sang 2011 </t>
  </si>
  <si>
    <t xml:space="preserve">                Së Y tÕ Ninh B×nh</t>
  </si>
  <si>
    <t>§¬n vÞ tÝnh: §ång</t>
  </si>
  <si>
    <t xml:space="preserve">  Ngµy 15 th¸ng 01 n¨m 2011</t>
  </si>
  <si>
    <t xml:space="preserve"> Gi¸m ®èc              BCH §¶ng uû             BCH C«ng ®oµn          Ng­êi lËp biÓu</t>
  </si>
  <si>
    <t xml:space="preserve"> Quü khen th­ëng 12 %</t>
  </si>
  <si>
    <t xml:space="preserve"> Quü phóc lîi 20 %</t>
  </si>
  <si>
    <t>§a t¹m trÝch vµ h¹ch to¸n quý II vµ chi trùc tiÕp trong n¨m</t>
  </si>
  <si>
    <t>h¹ch to¸n bæ xung c¸c quü n¨m 2010</t>
  </si>
  <si>
    <t xml:space="preserve"> Quü ph¸t triÓn ho¹t ®éng sù nghiÖp 25%</t>
  </si>
  <si>
    <t xml:space="preserve"> Gi¸m ®èc                               KÕ to¸n tr­ëng                      Ng­êi lËp biÓu</t>
  </si>
  <si>
    <t>TiÕp tôc h¹ch to¸n bæ xung c¸c quü n¨m 2010</t>
  </si>
  <si>
    <t>Thanh lý tµi s¶n</t>
  </si>
  <si>
    <t>3.12</t>
  </si>
  <si>
    <t>§· ®­îc BHYT quyÕt to¸n vµ cÊp tiÒn</t>
  </si>
  <si>
    <t>Trích lương  thu hồi tạm ứng lương tháng 4/2012</t>
  </si>
  <si>
    <t xml:space="preserve">Trích lương thu tạm ứng lương, thuế TNCN năm 2010 tháng 5/2012
</t>
  </si>
  <si>
    <t xml:space="preserve">Trích lương thu tạm ứng lương, thuế TNCN năm 2010 tháng 6/2012
</t>
  </si>
  <si>
    <t>Trích lương thu hồi tạm ứng lương tháng 7/2012</t>
  </si>
  <si>
    <t>Trích lương thu hồi tạm ứng lương tháng 9/2012</t>
  </si>
  <si>
    <t>Trích lương thu hồi tạm ứng lương tháng 10/2012</t>
  </si>
  <si>
    <t>NT17</t>
  </si>
  <si>
    <t xml:space="preserve">Trích lương và các khoản phụ cấp theo lương tháng 12/2012
</t>
  </si>
  <si>
    <t>NT18</t>
  </si>
  <si>
    <t xml:space="preserve">Trích BHXH, BHYT,BHTN tháng 12/2012
</t>
  </si>
  <si>
    <t xml:space="preserve">Thanh toán tiền làm thêm giờ </t>
  </si>
  <si>
    <t>Thanh toán tiền làm thêm giờ quý I/2012 - Hành chính</t>
  </si>
  <si>
    <t>NTT69</t>
  </si>
  <si>
    <t xml:space="preserve">Các khoản nộp BHXH, BHYT, BHTN tháng 8/2012
</t>
  </si>
  <si>
    <t xml:space="preserve">Trích lương, phụ cấp theo lương, các khoản nộp BHXH, BHYT, BHTN tháng 8/2012
</t>
  </si>
  <si>
    <t>NTT72</t>
  </si>
  <si>
    <t xml:space="preserve">Trích lương và các khoản phụ cấp theo lương tháng 9/2012
</t>
  </si>
  <si>
    <t>NTT73</t>
  </si>
  <si>
    <t xml:space="preserve">Trích BHXH, BHYT, KPCĐ tháng 9/2012
</t>
  </si>
  <si>
    <t>17/10/2012</t>
  </si>
  <si>
    <t xml:space="preserve">Trích lương và các khoản phụ cấp theo lương tháng 10/2012
</t>
  </si>
  <si>
    <t>Thanh toán HĐ thông báo mời thầu các gói thầu mua sắm hàng hoá theo HĐ số: 0000237 ngày 15/10/2012</t>
  </si>
  <si>
    <t>19/12/2012</t>
  </si>
  <si>
    <t>KB387</t>
  </si>
  <si>
    <t>Thanh toán HĐ đăng thông tin mời thầu dịch vụ dịch vụ trên báo NB theo Hđ số: 0000282 ngày 17/12/2012</t>
  </si>
  <si>
    <t>Cộng tiểu mục: 6607</t>
  </si>
  <si>
    <t>KB214</t>
  </si>
  <si>
    <t>Thanh toán tiền mua vật liệu sửa chữa thường xuyên nhà cửa theo HĐ số: 0017291 ngày 12/9/2012</t>
  </si>
  <si>
    <t>Thanh toán KP sửa chữa cải tạo mở rộng cửa buồng bệnh nhân kho ĐTTC thao HĐ số; 0034014 ngày 1/10/2012</t>
  </si>
  <si>
    <t>CK01.634</t>
  </si>
  <si>
    <t>Thanh toán HĐ cải tạo mở rộng phòng hành chính khoa GMHS theo HĐ số: 0000056 ngày 15/10/2012</t>
  </si>
  <si>
    <t>Thanh toán tiền mua suốt, khoá của bổ xung cho các khoa phòng</t>
  </si>
  <si>
    <t>18/10/2012</t>
  </si>
  <si>
    <t>KB330</t>
  </si>
  <si>
    <t>Thanh toán tiền đặt báo quý 4/2012 theo HĐ số: 0002922 ngày 16/10/2012</t>
  </si>
  <si>
    <t>Cộng tiểu mục: 6612</t>
  </si>
  <si>
    <t>Thanh toán tiền cước phí sử dụng Internet tháng 12/2011 theo Hđ số:1075182 ngày 6/1/2012</t>
  </si>
  <si>
    <t>Thanh toán tiền internets tháng 1/2012</t>
  </si>
  <si>
    <t>Thanh toán tiền cước internets tháng 2/2012</t>
  </si>
  <si>
    <t>Thanh toán cước  internet tháng 8/2012</t>
  </si>
  <si>
    <t>Chi tạm ứng họp hội đồng chuyên môn ngày 29/5</t>
  </si>
  <si>
    <t>Thanh toán KP họp HĐ mua sắm tài sản</t>
  </si>
  <si>
    <t>Thanh toán tiền mua chè, nước phục vụ tiếp khách, họp, hội nghị... tháng 4+5/2012</t>
  </si>
  <si>
    <t>Thanh toán kinh phí họp hội đồng điều dưỡng</t>
  </si>
  <si>
    <t>họp HĐ bình xét lương tăng thêm tháng 5/2012</t>
  </si>
  <si>
    <t>Họp HĐ lương quý 3/2012</t>
  </si>
  <si>
    <t>Nội dung</t>
  </si>
  <si>
    <t>Thanh toán KP tổ chức hội nghị triển khai phòng chóng cơn bão số 4</t>
  </si>
  <si>
    <t>Thanh toán KP tổ chức Hội nghị dân chr cơ quan năm 2012</t>
  </si>
  <si>
    <t>Thanh toán KP khánh tiết tổ chức hội nghị</t>
  </si>
  <si>
    <t>Thanh toán họp HĐ - KSNK Bệnh viện</t>
  </si>
  <si>
    <t>Thanh toán KP tổ chức Đại hội công đoàn nhiệm kỳ 2012-2015</t>
  </si>
  <si>
    <t>Thanh toán KP tổ chức đón nhận cán bộ luân phiên Quý III/2012 theo đè án 1816</t>
  </si>
  <si>
    <t>KP tổ chức hội nghị quán triệt nghị quyết lần thứ 5 Ban chấp hành TW Đảng ( Khoá XI)</t>
  </si>
  <si>
    <t>26/10/2012</t>
  </si>
  <si>
    <t>Thanh toán tổ chức sơ kết luân phiên CB 1816 đợt 3/2012</t>
  </si>
  <si>
    <t>Thanh toán tiền tham dự lớp định hướng CK - CĐHA</t>
  </si>
  <si>
    <t>23/02/2012</t>
  </si>
  <si>
    <t>Thanh toán công tác phí tham gia lớp đào tạo định hướng CK đông Y</t>
  </si>
  <si>
    <t>14/03/2012</t>
  </si>
  <si>
    <t>Thanh toán tiền công tác phí tham dự Hội thảo đào tạo Giảng viên</t>
  </si>
  <si>
    <t>Thanh toán tiền công tác phí dự hội nghị tim mạch tại TP - HCM</t>
  </si>
  <si>
    <t>Thanh toán tiền công tác phí dự hội nghị Tim Bẩm sinh</t>
  </si>
  <si>
    <t>16/04/2012</t>
  </si>
  <si>
    <t>Chi thanh toán tiền vé xe ô tô</t>
  </si>
  <si>
    <t xml:space="preserve">Thanh toán công tác phí lớp tập huấn về đột quỵ </t>
  </si>
  <si>
    <t>Thanh toán công tác phí đi tập huấn" Nâng cao năng lực quản lý chất thải y tế"</t>
  </si>
  <si>
    <t>Chi thanh toán tham gia lớp tập huấn '" Cập nhật chẩn đoán và điều trị bệnh đái tháo đường"</t>
  </si>
  <si>
    <t>10/02/2012</t>
  </si>
  <si>
    <t>Thanh toán tiền vận chuyển dầu đốt rác thải tháng 1/2012</t>
  </si>
  <si>
    <t>Thanh toán tiền thuê VC dầu đốt rác tháng 2/2012</t>
  </si>
  <si>
    <t>17/03/2012</t>
  </si>
  <si>
    <t>Thanh toán tiền làm vệ sinh ngoài giờ phục vụ kỷ niệm 27/2/2012 và đón nhận Huân chương LĐ hạng Nhì</t>
  </si>
  <si>
    <t>Thanh toán tiền thuê nhân công dọn vệ sinh san lấp khu vục cậy đa của Bộ trưởng y tế trồng và quét vôi gốc cây khu vực hành chính</t>
  </si>
  <si>
    <t>28/03/2012</t>
  </si>
  <si>
    <t>Thanh toán KP thuê nhân công vệ sinh, bảo vệ phân luồng trông giữ xe, treo cờ, phướn..... phục vụ lễ đón nhận huân chương lao động hạng Nhì</t>
  </si>
  <si>
    <t>Thanh toán tiền thu thuê nhân công dọn vệ sinh mái, sino, lan can,  thông tắc toàn bộ mái nhà toàn viện (Đã trừ 10% thuế TNCN)</t>
  </si>
  <si>
    <t>12/04/2012</t>
  </si>
  <si>
    <t>Thanh toán tiền thuê vận chuyển dầu đốt rác thải nguy hại tháng 3/2012</t>
  </si>
  <si>
    <t>Thanh toán tiền vận chuyển dầu đốt rác thải tháng 4/2012</t>
  </si>
  <si>
    <t>Thanh toán tiền hấp sấy bơm tiêm điện, dây dẫn , dây nối phục vụ chụp Cty 64 lát từ tháng 3 +4/2012</t>
  </si>
  <si>
    <t>Thanh toán thuê vận chuyển dầu đốt rác thải y tế tháng 6/2012 và bồi dưỡng đốt rác thải ngoài giờ cho các đơn vị ngoài BV tháng 6/2012</t>
  </si>
  <si>
    <t>Thanh toán tiền thuê hấp tiệt trùng nhiệt độ thấp dây dẫn, đầu nối, bơm tiêm điện cho máy chụp CT 64 lát cắt từ 16/4/2012 - 4/6/2012</t>
  </si>
  <si>
    <t>Thuê cẩu xe ô tô điện từ tầng II khoa KB xuống nhà xe</t>
  </si>
  <si>
    <t xml:space="preserve"> thanh toán HĐ thuê khoán hấp sấy dây dẫn, bơm tiêm điện nhiệt độ thấp tháng 8/2012</t>
  </si>
  <si>
    <t>Thanh toán tiền thuê hấp sấy tiệt trùng bơm, dây nối bơm tiêm điện máy chụp Cty 64 lát tháng 8+9/2012</t>
  </si>
  <si>
    <t>Thanh toán HĐ hỗ trợ công tác bảo vệ giữa CA phường và BV quý 3/2012</t>
  </si>
  <si>
    <t>01/11/2012</t>
  </si>
  <si>
    <t>Thanh toán Hđ cắt tỉa, chăm sóc bồn hoa, cây cảnh, cây xanh, thảm cỏ tháng 8+9/2012 theo Hđ số: 0029484 ngày 29/10/2012</t>
  </si>
  <si>
    <t>Thanh toán HĐ cắt tỉa nâng chống cây bóng mát trong bệnh viện sau cơn bão số 8 năm 2012</t>
  </si>
  <si>
    <t>CK01.640</t>
  </si>
  <si>
    <t>Thanh toán HĐ cung cấp dịch vụ thu gom, giát là, hấp sấy đồ vải, chiếu giường BN từ ngày 8/8/2012 đến 7/10/2012 theo Hđ số: 0003788 ngày 9/10/2012; Hđ số: 0003943 ngày 6/11/2012</t>
  </si>
  <si>
    <t>Thanh toán HĐ cắt tỉa cây xanh, bồn hoa, dọn cỏ tạp trong khuân viên bệnh viện theo HĐ số: 0047645 ngày 26/12/2012</t>
  </si>
  <si>
    <t>Thanh toán HĐ thuê khoán hấp nhiệt độ thấp bơm tiêm điện, dây bơm tiêm điện cho máy CT 64 lát tháng 11/2012</t>
  </si>
  <si>
    <t>Cộng tiểu mục: 6799</t>
  </si>
  <si>
    <t>02/07/2012</t>
  </si>
  <si>
    <t>Thanh toán tiền mua ắc quy xe ô tô 35A 0405 theo Hđ số: 0085560 ngày 15/6/2012</t>
  </si>
  <si>
    <t>07/05/2012</t>
  </si>
  <si>
    <t>Chi tiền mua bình ắc quy xe ô tô</t>
  </si>
  <si>
    <t>Mua ắc quy ô tô cứu thương</t>
  </si>
  <si>
    <t>Thanh toán tiền mua ắc quy xe ô tô 35A 0639 thoe Hđ số: 0085583 ngày 7/9/2012</t>
  </si>
  <si>
    <t>Cải tạo giá để ắc quy 3 xe điện</t>
  </si>
  <si>
    <t>Thanh toán tiền sửa chữa  máy móc, TTBYT</t>
  </si>
  <si>
    <t xml:space="preserve">Thanh toán vật tư sửa chữa thiết bị y tế </t>
  </si>
  <si>
    <t>Thanh toán KP mua linh kiện sửa chữa máy chụp cắt lớp 64 lát</t>
  </si>
  <si>
    <t>Thanh toán tiền mua vật tư lắp đặt điều hoà nhiệt độ phòng đạt máy chụp CT 64 lát và phòng trực Lái xe</t>
  </si>
  <si>
    <t>Thanh toán chi phí mua vật tư sửa chữa nhà cửa</t>
  </si>
  <si>
    <t>Thanh toán Hđ cung cấp bóng đèn thay thế cho hệ thống nội soi Karl Storz theo Hđ số: 0037284 ngày 16/7/2012</t>
  </si>
  <si>
    <t>KB273</t>
  </si>
  <si>
    <t>Thanh toán HĐ cung cấp Cảm biến nhiệt cho máy miễn dich tự động theo Hđ số: 0001194 ngày 16/8/2012</t>
  </si>
  <si>
    <t>Thanh toán HĐ cung cấp điện cực cho máy điện giải đồ theo Hđ số: 0001194 ngày 16/8/2012</t>
  </si>
  <si>
    <t>KB317</t>
  </si>
  <si>
    <t>Thanh toán HĐ cung cấp ắc quy cho xe điện vận chuyển bệnh nhân nội viện theo HĐ số: 0085587 ngày 21/9/2012</t>
  </si>
  <si>
    <t>Cộng tiểu mục: 6905</t>
  </si>
  <si>
    <t>KB200</t>
  </si>
  <si>
    <t>Thanh toán Hđ cung cấp vật tư, di chuyển lắp đặt 05 điều hoà âm trần cho khoa GMHS, đơn nguyên Thận tiết niệu theo HĐ số:0087306;0087307 ngày 20/5/2012</t>
  </si>
  <si>
    <t>Cộng tiểu mục: 6906</t>
  </si>
  <si>
    <t>KB112</t>
  </si>
  <si>
    <t>Chi 20/10</t>
  </si>
  <si>
    <t>D­ n¨m chuyÓn sang</t>
  </si>
  <si>
    <t>TrÝch n¨m nay</t>
  </si>
  <si>
    <t>§­îc sö dông n¨m nay</t>
  </si>
  <si>
    <t>§· sö dông n¨m nay</t>
  </si>
  <si>
    <t>Quü dù phßng æn ®Þnh thu phËp chuyÓn sang n¨m sau</t>
  </si>
  <si>
    <t>NhËn hç trî cña c¸c ®¬n vi</t>
  </si>
  <si>
    <t>Cßn chuyÓn quü §TPT sang 2013</t>
  </si>
  <si>
    <t>Dư chuyển 2013</t>
  </si>
  <si>
    <t>N¨m 2011</t>
  </si>
  <si>
    <t>N¨m 2012</t>
  </si>
  <si>
    <t>§­îc chi t¹i ®¬n vÞ</t>
  </si>
  <si>
    <t xml:space="preserve"> Thu chôp Citi, phaco tõ BN viÖn phÝ</t>
  </si>
  <si>
    <t>Thu thanh lý tµi s¶n</t>
  </si>
  <si>
    <t>05/06/2012</t>
  </si>
  <si>
    <t>06/06/2012</t>
  </si>
  <si>
    <t>CK01.244</t>
  </si>
  <si>
    <t>Thanh toán tiền tiếp khách chuyên gia Úc và trường Đại học Y hà Nội tập huấn cấp cứu chấn thương theo HĐ số: 0002091 ngày 29/5/2012</t>
  </si>
  <si>
    <t>13/06/2012</t>
  </si>
  <si>
    <t>Hỗ trợ đoàn VĐV của Sở Y tế tham gia luyện tập, thi đấu giải cầu lông các câu lạc bộ tỉnh ninh bình năm 2012</t>
  </si>
  <si>
    <t>Thanh toán KP tổ chức phúng viếng đám hiếu</t>
  </si>
  <si>
    <t>Thanh topán KP chúc mừng các tổ chức, đơn vị tổ chức các sự kiện</t>
  </si>
  <si>
    <t>14/06/2012</t>
  </si>
  <si>
    <t>18/06/2012</t>
  </si>
  <si>
    <t>Chi mua vé ủng hộ người mù và mua bút ủng hộ người khuyết tật tỉnh</t>
  </si>
  <si>
    <t>Thanh toán KP tổ chức thăm hỏi ốm đau</t>
  </si>
  <si>
    <t>20/06/2012</t>
  </si>
  <si>
    <t>Thanh toán tiền mua tranh thêu làm quà tặng đoàn đại sứ CH Áo</t>
  </si>
  <si>
    <t>CK01.249</t>
  </si>
  <si>
    <t>Thanh toán tiền mua biên lai thu phí</t>
  </si>
  <si>
    <t xml:space="preserve">  Ngµy 15 th¸ng 02 n¨m 2011</t>
  </si>
  <si>
    <t xml:space="preserve"> Quü khen th­ëng </t>
  </si>
  <si>
    <t xml:space="preserve"> Quü phóc lîi </t>
  </si>
  <si>
    <t xml:space="preserve"> Quü ph¸t triÓn ho¹t ®éng sù nghiÖp </t>
  </si>
  <si>
    <t xml:space="preserve">  Ngµy 15 th¸ng 01 n¨m 2012</t>
  </si>
  <si>
    <t>B¸o c¸o thu chi  vµ c«ng khai tµi chÝnh  n¨m 2011</t>
  </si>
  <si>
    <t>Thu c¸c s¶n phÈm pha chÕ t¹i khoa d­îc</t>
  </si>
  <si>
    <t>Thu tiÒn ®iÖn ( nhµ dinh d­ìng, giÆt lµ)</t>
  </si>
  <si>
    <t>Thu nh­îng sæ y b¹</t>
  </si>
  <si>
    <t>Thu tiÒn ®èt r¸c th¶I c¸c ®¬n vÞ ngoµi bÖnh viÖn</t>
  </si>
  <si>
    <t>Thu gom r¸c th¶i y tÕ ®­îc phÐp t¸I chÕ</t>
  </si>
  <si>
    <t>Thu sao bÖnh ¸n</t>
  </si>
  <si>
    <t>Thu lÖ phÝ ®µo t¹o</t>
  </si>
  <si>
    <t>Truy thu KP ®µo t¹o do chuyÓn c«ng t¸c</t>
  </si>
  <si>
    <t>Thanh to¸n H§ -XN ®Þnh l­îng viªn gan B, C (BV B¹ch Mai)</t>
  </si>
  <si>
    <t>Sè ®· trÝch nép ng©n s¸ch nhµ n­íc</t>
  </si>
  <si>
    <t>C¸c chØ tiªu tæng hîp</t>
  </si>
  <si>
    <t>C¸c chØ tiªu chi tiÕt</t>
  </si>
  <si>
    <t>B.1</t>
  </si>
  <si>
    <t>B.2</t>
  </si>
  <si>
    <t>Tæng ®· chi cho ho¹t ®éng vµ chi tõ c¸c quü n¨m 2012</t>
  </si>
  <si>
    <t>M¸y XN sinh ho¸</t>
  </si>
  <si>
    <t>C«ng ty Thµnh Long ( M¸y sinh ho¸ )</t>
  </si>
  <si>
    <t>M¸y tan sái ngoµi c¬ thÓ</t>
  </si>
  <si>
    <t xml:space="preserve"> M¸y ch¹y thËn nh©n t¹o Gåm c¶ VTTH</t>
  </si>
  <si>
    <t xml:space="preserve"> Thu nhËp t¨ng thªm ®­îc trÝch </t>
  </si>
  <si>
    <r>
      <t xml:space="preserve">Chi nguån KP kh«ng tù chñ </t>
    </r>
    <r>
      <rPr>
        <b/>
        <i/>
        <sz val="14"/>
        <rFont val=".VnTime"/>
        <family val="2"/>
      </rPr>
      <t>( kh«ng ®­îc trÝch lËp quü)</t>
    </r>
  </si>
  <si>
    <r>
      <t xml:space="preserve">Tæng nguån </t>
    </r>
    <r>
      <rPr>
        <i/>
        <sz val="14"/>
        <rFont val=".VnTime"/>
        <family val="2"/>
      </rPr>
      <t>(®· trõ tr¶ cho liªn doanh, sè thuÕ ®· nép vµ kho¶n gi¶m thu kh¸c)</t>
    </r>
  </si>
  <si>
    <t>Thanh toán HĐ cung cấp hoá chất xử lý nước thải theo HĐ số: 0000067 ngày 17/12/2012</t>
  </si>
  <si>
    <t>Cộng tiểu mục: 6255</t>
  </si>
  <si>
    <t>Phát sinh Mục: 6250</t>
  </si>
  <si>
    <t>Cộng lũy kế Mục: 6250</t>
  </si>
  <si>
    <t xml:space="preserve">Trích BHXH tháng 6/2012
</t>
  </si>
  <si>
    <t>Cộng tiểu mục: 6301</t>
  </si>
  <si>
    <t>Trích BHYT tháng 6/2012</t>
  </si>
  <si>
    <t>Cộng tiểu mục: 6302</t>
  </si>
  <si>
    <t>NTT31</t>
  </si>
  <si>
    <t xml:space="preserve">Trích KP công đoàn quý I/2012
</t>
  </si>
  <si>
    <t>19/06/2012</t>
  </si>
  <si>
    <t>NTT44</t>
  </si>
  <si>
    <t xml:space="preserve">Trích KP công đoàn 2% quý II/2012
</t>
  </si>
  <si>
    <t>NTT74</t>
  </si>
  <si>
    <t xml:space="preserve">Trích KPCĐ 2% quý III/2012
</t>
  </si>
  <si>
    <t>Cộng tiểu mục: 6303</t>
  </si>
  <si>
    <t xml:space="preserve">Trích BHTN tháng 6/2012
</t>
  </si>
  <si>
    <t>Cộng tiểu mục: 6304</t>
  </si>
  <si>
    <t>Phát sinh Mục: 6300</t>
  </si>
  <si>
    <t>Cộng lũy kế Mục: 6300</t>
  </si>
  <si>
    <t>Thanh toán tiền phụ cấp độc hại bằng hiện vật tháng 5+6/2012</t>
  </si>
  <si>
    <t>Thanh toán  bồi dưỡng độc hại bằng hiện vật trong điều kiện độc hại nguy hiểm tháng 7+8/2012</t>
  </si>
  <si>
    <t>Cộng tiểu mục: 6449</t>
  </si>
  <si>
    <t>Phát sinh Mục: 6400</t>
  </si>
  <si>
    <t>Cộng lũy kế Mục: 6400</t>
  </si>
  <si>
    <t>Phát sinh nhóm: I</t>
  </si>
  <si>
    <t>22/08/2012</t>
  </si>
  <si>
    <t>KB267</t>
  </si>
  <si>
    <t>Thanh toán tiền điện từ 18/7/2012 đến 17/8/2012 theo HĐ số: 0037940 ngày 20/8/2012</t>
  </si>
  <si>
    <t>21/09/2012</t>
  </si>
  <si>
    <t>KB304</t>
  </si>
  <si>
    <t>Thanh toán tiền điện từ ngày 18/8/2012 - 20/9/2012 theo HĐ số: 0076717; 0076723; 0076748 ngày 20/9/2012</t>
  </si>
  <si>
    <t>24/10/2012</t>
  </si>
  <si>
    <t>KB335</t>
  </si>
  <si>
    <t>Thanh toán tiền điện từ 21/9/2012 - 18/10/2012 theo HĐ số: 115190; 115185; 115203 ngày 18/10/2012</t>
  </si>
  <si>
    <t>KB358</t>
  </si>
  <si>
    <t>Thanh toán tiền điện từ 21/10/2012 - 18/11/2012 theo HĐ số: 153454; 153459; 153463 ngày 18/11/2012</t>
  </si>
  <si>
    <t>22/12/2012</t>
  </si>
  <si>
    <t>KB394</t>
  </si>
  <si>
    <t>Thanh toán tiền điện từ ngày 19/11/2012 đến 18/12/2012 theo HĐ số: 0192309 ngày 1/12/2012</t>
  </si>
  <si>
    <t>Cộng tiểu mục: 6501</t>
  </si>
  <si>
    <t>KB286</t>
  </si>
  <si>
    <t>Thanh toán tiền nước sinh hoạt từ 6/7/2012 - 6/8/2012 theo Hđ số: 0448332 ngày 15/8/2012</t>
  </si>
  <si>
    <t>09/10/2012</t>
  </si>
  <si>
    <t>KB313</t>
  </si>
  <si>
    <t>Thanh toán tiền nước sinh hoạt từ 6/8/2012 - 6/9/2012 theo Hđ số: 463960 ngày 12/9/2012</t>
  </si>
  <si>
    <t>06/11/2012</t>
  </si>
  <si>
    <t>KB343</t>
  </si>
  <si>
    <t>Thanh toán tiền nước từ ngày 06/9 - 06/10/2012 theo HĐ số 0001179 ngày 12/10/2012</t>
  </si>
  <si>
    <t>06/12/2012</t>
  </si>
  <si>
    <t>KB372</t>
  </si>
  <si>
    <t>Thanh toán tiền nước sinh hoạt từ 6/10/2012 đến 6/11/2012 theo HĐ số: 52210 ngày 16/11/2012</t>
  </si>
  <si>
    <t>KB397</t>
  </si>
  <si>
    <t>Quü ®Çu t­ ph¸t triÓn sù nghiÖp</t>
  </si>
  <si>
    <t>Cßn chuyÓn sang 2010</t>
  </si>
  <si>
    <t>Tæ chøc th¨m quan, du lÞch ( Trong ®ã cã ®i TQ 90 triÖu )</t>
  </si>
  <si>
    <t>D</t>
  </si>
  <si>
    <t>E</t>
  </si>
  <si>
    <t>+</t>
  </si>
  <si>
    <t>§­îc sö dông 2009</t>
  </si>
  <si>
    <t>Chi kü niÖm c¸c ngµy lÔ (tÕt d­¬ng lÞch, tÕt ©m lÞch, 27/2, 30/4,1/5,2/9,8/3,20/10….)</t>
  </si>
  <si>
    <t xml:space="preserve">  Ngµy     th¸ng      n¨m 2010</t>
  </si>
  <si>
    <t xml:space="preserve">B¸o c¸o thu chi  vµ c«ng khai tµi chÝnh </t>
  </si>
  <si>
    <t>N¨m 2009</t>
  </si>
  <si>
    <t>Së Y tÕ Ninh B×nh</t>
  </si>
  <si>
    <t>®¬n vÞ tÝnh ®ång</t>
  </si>
  <si>
    <t>Chi hç trî chuyªn m«n vµ kh¸c</t>
  </si>
  <si>
    <t>Thu coi xe « t« ( Tæ b¶o vÖ nép )</t>
  </si>
  <si>
    <t>Thu quÇy d­îc</t>
  </si>
  <si>
    <t>3.10</t>
  </si>
  <si>
    <t>C«ng ty Thµnh Giang ( M¸y ch¹y thËn nh©n t¹o )</t>
  </si>
  <si>
    <t>C«ng ty ViÖt TuÊn ( M¸y mæ phaco)</t>
  </si>
  <si>
    <t xml:space="preserve">Cßn chuyÓn sang 2012 </t>
  </si>
  <si>
    <t>Hç trî CBVC m¾c bÖnh hiÓm nghÌo</t>
  </si>
  <si>
    <t>ñng hé, hç trî cho c¸c ch­¬ng tr×nh, tæ chøc, tËp thÓ c¸ nh©n kh¸c</t>
  </si>
  <si>
    <t>Chi kü niÖm c¸c ngµy lÔ , tæng kÕt, s¬ kÕt, thiÕu nhi…</t>
  </si>
  <si>
    <t>Tæ chøcc¸c héi thi,v¨n nghÖ, thÓ thao</t>
  </si>
  <si>
    <t>ChuyÓn sè d­ sang n¨m 2012</t>
  </si>
  <si>
    <t>Ng©n s¸ch cÊp t¨ng 50 gi­êng bÖnh n¨m 2011 ( 1.527.100.000đ )</t>
  </si>
  <si>
    <t>Co BHYT ko</t>
  </si>
  <si>
    <t>Tæng chi th­êng xuyªn n¨m 2011</t>
  </si>
  <si>
    <t>C©n ®èi x¸c ®Þnh chªnh lÖch thu chi n¨m 2011</t>
  </si>
  <si>
    <t>Chªnh lÖch thu - chi n¨m 2011</t>
  </si>
  <si>
    <t>Nhãm môc chi thanh to¸n c¸ nh©n ( ch­a bao gåm thu nhËp t¨ng thªm)</t>
  </si>
  <si>
    <t xml:space="preserve"> Quü khen th­ëng 5 %</t>
  </si>
  <si>
    <t xml:space="preserve">M¸y ch¹y thËn nh©n t¹o </t>
  </si>
  <si>
    <t xml:space="preserve">M¸y chôp Citi </t>
  </si>
  <si>
    <t>Nép BHXH, BHYT, BHTN</t>
  </si>
  <si>
    <t>tû lÖ %</t>
  </si>
  <si>
    <t>so víi tæng sè</t>
  </si>
  <si>
    <t>So víi NS</t>
  </si>
  <si>
    <t>Thu viªn phÝ vµ BHYT</t>
  </si>
  <si>
    <t>a</t>
  </si>
  <si>
    <t>b</t>
  </si>
  <si>
    <t>phô cÊp</t>
  </si>
  <si>
    <t>Thanh toán tiền làm thêm giờ</t>
  </si>
  <si>
    <t>Thanh toán HĐ đăng thông tin tuên truyền trên Tạp chí Cảnh sát phòng chống tội phạm theo Hđ số: 0000202 ngày 17/2/2012</t>
  </si>
  <si>
    <t>30/03/2012</t>
  </si>
  <si>
    <t>KB79</t>
  </si>
  <si>
    <t>Thanh toán HĐ dựng chân đế khung sắt lắp đặt hệ thống Pano cho các khoa phòng tuyên truyền, quảng bá hoạt động chuyên môn theo Hđ số: 0000140 nggày 9/3/2012</t>
  </si>
  <si>
    <t>KB74</t>
  </si>
  <si>
    <t>Thanh toán HĐ thiết kế Maket, lắp đặt băng zon, khẩu hiệu lễ kỷ niệm ngày Thày thuốc Việt Nam 27/2/2012 và đón nhận Huân chương LĐ hạng Nhì theo HĐ số:0000301 ngày 15/3/2012</t>
  </si>
  <si>
    <t>KB82</t>
  </si>
  <si>
    <t>Thanh toán HĐ thông tin tuyên truyền trên tuần tin khoa học và Công nghệ và phát sóng trên kênh Truyền hình Thông Tấn theo Hđ số:0003537 ngày 3/4/2012</t>
  </si>
  <si>
    <t>KB83</t>
  </si>
  <si>
    <t>Thanh toán Hđ thông tin tuyên truyền trên Tạp chí phòng chống ma tuý theo HĐ số: 0055331 ngày 26/3/2012</t>
  </si>
  <si>
    <t>KB84</t>
  </si>
  <si>
    <t>2.3</t>
  </si>
  <si>
    <t>4.1</t>
  </si>
  <si>
    <t>4.2</t>
  </si>
  <si>
    <t>Thanh toán tiền tiếp khách, tổ chức gặp mặt khối văn phòng nhân ngày Văn phòng, Tổ chức hội nghíơ kết công tác Đảng</t>
  </si>
  <si>
    <t>17/01/2012</t>
  </si>
  <si>
    <t>31/01/2012</t>
  </si>
  <si>
    <t>Chi tiền chúc tết tứ thân phụ mẫu  của CBVC đang công tác cao tuổi từ 70 tuổi trở lên nhân dịp tết nhâm thìn - 2012</t>
  </si>
  <si>
    <t>08/02/2012</t>
  </si>
  <si>
    <t>Hỗ trợ kinh phí tổ chức giải cầu lông lần thứ 17 năm 2012 ngành y tế ninh bình</t>
  </si>
  <si>
    <t>17/02/2012</t>
  </si>
  <si>
    <t>Thanh toán tiền mua vé ủng hộ công an tỉnh NB tuyên truyền công tác đảm bảo ATGT, phòng chống tội phạm</t>
  </si>
  <si>
    <t>Thanh toán KP mua quà chúc tết Nhâm thìn 2012</t>
  </si>
  <si>
    <t>21/02/2012</t>
  </si>
  <si>
    <t>thanh toán KP mua vé xem biểu diễn nghệ thuật ủng hộ hội người mù tỉnh NB</t>
  </si>
  <si>
    <t>24/02/2012</t>
  </si>
  <si>
    <t>Thanh toán HĐ biểu diễn nghệ thuật phục vụ buổi gặp mặt CBVC đã nghỉ hưu, CBVC đã công tác tại BV nhân dịp kỷ niệm ngày thày thuốc Việt Nam và chuẩn bị đón nhận Huân chương LĐ hạng nhì</t>
  </si>
  <si>
    <t>27/02/2012</t>
  </si>
  <si>
    <t xml:space="preserve">Hỗ trợ KP tổ chức kỷ niệm ngày thày thốc VN 27/2/2012 và đón nhận Huân chương Lao động hạng nhì của Chủ tịch Nước
</t>
  </si>
  <si>
    <t>thanh toán tiền mua hoa, trang trí đón xuân Nhâm thìn 2012</t>
  </si>
  <si>
    <t>CK01.101</t>
  </si>
  <si>
    <t>20/03/2012</t>
  </si>
  <si>
    <t>Thanh toán tiền phòng nghỉ cho đoàn phóng viên báo ND về làm phóng sự nhân dịp BV đón nhận Huân chương LĐ hạng nhì</t>
  </si>
  <si>
    <t>CK01.102</t>
  </si>
  <si>
    <t>Thanh toán HĐ lắp đặt nhà bạt  khung thép ( Từ quỹ phúc lợi) phục vụ lễ đón nhận danh Huâ chương lao động hạng Nhì theo Hđ số:0000209 ngày 7/3/2012</t>
  </si>
  <si>
    <t>CK01.103</t>
  </si>
  <si>
    <t>Thanh toán HĐ làm Logo  biểu tượng bệnh viện phục vụ  lễ đón nhận huân chương lao động hạng Nhì theo Hđ số:0000062 ngày 7/3/2012 (Nguồn từ quỹ phúc lợi)</t>
  </si>
  <si>
    <t>22/03/2012</t>
  </si>
  <si>
    <t>Thanh toán tiền mua đào trang trí tết nhâm thìn</t>
  </si>
  <si>
    <t>Thanh toán tiền mua thảm cao su lắp đặt tại sảnh nhà điều hành</t>
  </si>
  <si>
    <t>25/03/2012</t>
  </si>
  <si>
    <t>Thanh toán kinh phí phục vụ, hỗ trợ luyên tập, thi đấu đoàn VĐV tham dự hội thao ngành y tế Việt nam năm 2012</t>
  </si>
  <si>
    <t>27/03/2012</t>
  </si>
  <si>
    <t>Thanh toán HĐ biểu diễn nghệ thuật phục vụ lễ đón nhận Huân chương LĐ hạng Nhì và kỷ niệm 57 năm ngày thày thuốc Việt Nam 27/2/2012</t>
  </si>
  <si>
    <t>31/03/2012</t>
  </si>
  <si>
    <t>NTT65</t>
  </si>
  <si>
    <t xml:space="preserve">Tạm trích quỹ quý I/2012
</t>
  </si>
  <si>
    <t>03/04/2012</t>
  </si>
  <si>
    <t>Hỗ trợ VC - Trần thị Hương Khoa Thần kinh mắc bện hiểm nghèo</t>
  </si>
  <si>
    <t>05/04/2012</t>
  </si>
  <si>
    <t>Thanh toán HĐ sưu tầm, biên soạn cuốn sách " Bệnh viện ĐK tỉnh NB những chặng đường Lịch sử</t>
  </si>
  <si>
    <t xml:space="preserve">Thanh toán hoàn ứng </t>
  </si>
  <si>
    <t>06/04/2012</t>
  </si>
  <si>
    <t>CK01.141</t>
  </si>
  <si>
    <t>Thanh toán HĐ lắp đặt sân khấu, bàn ghế, phông, thảm và các vật tư phục vụ lễ kỷ niệm ngày thày thuốc, Việt Nam 27/2/2012 và đón nhận Huân chương Lao động hạng Nhì theo HĐ số:0000212 ngày 23/3/2102</t>
  </si>
  <si>
    <t>20/04/2012</t>
  </si>
  <si>
    <t>Thanh toán tiền mua quất cây trang trí tết Nhâm Thìn 2012</t>
  </si>
  <si>
    <t>02/05/2012</t>
  </si>
  <si>
    <t>Kinh phí tổ chức đại hội đoàn cơ sở lần thứ nhất nhiệm kỳ 2012 - 2017</t>
  </si>
  <si>
    <t>04/05/2012</t>
  </si>
  <si>
    <t>Hỗ trợ KP đoàn công tác đi học tập tại BV Phú thọ</t>
  </si>
  <si>
    <t>08/05/2012</t>
  </si>
  <si>
    <t>Mua vé xem biểu diễn nghệ thuật  tuyên truyền phong trào phòng chống tệ nạn ma tuý</t>
  </si>
  <si>
    <t>Hỗ trợ KP  hội ngoại khoa  và hội nghị khoa học toàn quốc lần thứ 14</t>
  </si>
  <si>
    <t>thanh toán KP tổ chức chúc mừng đón nhận huân chương của LL vũ trang NB và mua hoa chúc mừng  trong lễ kỷ niệm ngày Quốc tế phụ nữ 8/3/2012</t>
  </si>
  <si>
    <t>Thanh toán KP trang trí, hoa tươi các phòng đón tiếp khách đến chúc mừng ngày thày thuốc VN 27/2/2012</t>
  </si>
  <si>
    <t>Thanh toán HĐ thu gom, giặt là, hấp sấy đồ vải, chiếu phục vụ bệnh nhân từ 8/10/2012 - 7/11/2012 theo HĐ số: 0004247 ngày 24/12/2012</t>
  </si>
  <si>
    <t>Cộng tiểu mục: 6757</t>
  </si>
  <si>
    <t>Phát sinh Mục: 6750</t>
  </si>
  <si>
    <t>Cộng lũy kế Mục: 6750</t>
  </si>
  <si>
    <t>KB127</t>
  </si>
  <si>
    <t>Thanh toán HĐ thay lốp xe ô tô 35A 0405 theo HĐ số: 0000514 ngày 9/3/2012</t>
  </si>
  <si>
    <t>KB128</t>
  </si>
  <si>
    <t>Thanh toán Hđ sửa chữa xe ô tô 35A - 0405 theo HĐ số: 0092295 ngày 17/5/2012</t>
  </si>
  <si>
    <t>KB194</t>
  </si>
  <si>
    <t>Thanh toán HĐ sửa chữa xe ô tô biển KS: 35A 0405 theo HĐ số0000535 ngày 20/3/2012</t>
  </si>
  <si>
    <t>Cộng tiểu mục: 6902</t>
  </si>
  <si>
    <t>KB40</t>
  </si>
  <si>
    <t>Thanh toán HĐ lắp đặt thay thế còi và âm ly xe cứu thương 35A - 0633 và xe cứu thương  35A0650 theo HĐ số:0000418, 0000419 ngày 9/2/2012</t>
  </si>
  <si>
    <t>KB120</t>
  </si>
  <si>
    <t>C¸c kho¶n chi ®­îc trõ ®Ó tÝnh chªnh lÖch lµm l­¬ng</t>
  </si>
  <si>
    <t>Sè d­ nguån tù chñ</t>
  </si>
  <si>
    <t>Sè d­ nguån kh«ng  th­êng xuyªn</t>
  </si>
  <si>
    <t xml:space="preserve">Cßn chuyÓn quü §TPT sang 2012 </t>
  </si>
  <si>
    <t>Thu BHYT  ( PhÇn cã tiÒn thùc tª bæ sung vµo nguån ho¹t ®éng )</t>
  </si>
  <si>
    <t xml:space="preserve"> -  Tr¶ cho liªn doanh</t>
  </si>
  <si>
    <t>BHYT ®· t¹m øng nh­ng ch­a QT(Do v­ît quü)</t>
  </si>
  <si>
    <t xml:space="preserve">Thu BHYT </t>
  </si>
  <si>
    <t xml:space="preserve"> Thu kh¸c</t>
  </si>
  <si>
    <t>Thu viÖn phÝ th«ng th­êng</t>
  </si>
  <si>
    <t>Thu KSK ngo¹i viÖn</t>
  </si>
  <si>
    <t>Thu tiÒn x¨ng chuyÓn BN lªn tuyÕn trªn</t>
  </si>
  <si>
    <t>Thu phßng kh¸m theo yªu cÇu</t>
  </si>
  <si>
    <t>NhËn quµ chóc mõng tÕt ©m lÞch vµ 27/2/2009 ( bæ sung quü )</t>
  </si>
  <si>
    <t>Chi nguån KP kh«ng th­êng xuyªn ( kh«ng ®­îc trÝch lËp quü)</t>
  </si>
  <si>
    <t>Mua s¾m tµi s¶n, söa ch÷a ®­êng ®iÖn, söa ch÷a thiÕt bÞ y tÕ</t>
  </si>
  <si>
    <t>Kinh phÝ chèng dÞch ( söa ch÷a m¸y thë, phô cÊp, …phôc vô chèng dÞch )</t>
  </si>
  <si>
    <t>§Ò tµi khoa häc ( 2 ®Ò tµi cÊp tØnh )</t>
  </si>
  <si>
    <t>C</t>
  </si>
  <si>
    <t>C©n ®èi x¸c ®Þnh chªnh lÖch thu chi n¨m 2009</t>
  </si>
  <si>
    <t>M¸y Citi</t>
  </si>
  <si>
    <t>M¸y CR ( hÖ thèng CR )</t>
  </si>
  <si>
    <t>Chi tr¶ cho c¸c m¸y liªn doanh</t>
  </si>
  <si>
    <t>Sè thu t¹i ®¬n vÞ cßn l¹i sau khi trõ sè nép NS vµ tr¶ liªn doanh</t>
  </si>
  <si>
    <t>C«ng ty ViÖt nhËt ( M¸y Cty + CR)</t>
  </si>
  <si>
    <t>Nhãm môc chi thanh to¸n c¸ nh©n</t>
  </si>
  <si>
    <t>Nhãm môc chi nghiÖp vô chuyªn m«n</t>
  </si>
  <si>
    <t xml:space="preserve">                                                            Ngµy 31 th¸ng 12 n¨m  2008</t>
  </si>
  <si>
    <t xml:space="preserve">                                                   LËp biÓu</t>
  </si>
  <si>
    <t>01</t>
  </si>
  <si>
    <t>02</t>
  </si>
  <si>
    <t>03</t>
  </si>
  <si>
    <t>04</t>
  </si>
  <si>
    <t>05</t>
  </si>
  <si>
    <t>06</t>
  </si>
  <si>
    <t>bÖnh viÖn ®a khoa tØnh ninh b×nh</t>
  </si>
  <si>
    <t>Stt</t>
  </si>
  <si>
    <t>néi dung</t>
  </si>
  <si>
    <t>sè tiÒn</t>
  </si>
  <si>
    <t>ghi chó</t>
  </si>
  <si>
    <t>I</t>
  </si>
  <si>
    <t>PhÇn thu</t>
  </si>
  <si>
    <t>Ng©n s¸ch cÊp</t>
  </si>
  <si>
    <t>Nguån chi th­êng xuyªn</t>
  </si>
  <si>
    <t>Thanh toán công tác phí</t>
  </si>
  <si>
    <t>Cộng tiểu mục: 7002</t>
  </si>
  <si>
    <t>KB113</t>
  </si>
  <si>
    <t>Thanh toán HĐ in ấn bao bì phim, kết quả chụp cắt lớp theo HĐ số:0000546 ngày 20/4/2012</t>
  </si>
  <si>
    <t>KB385</t>
  </si>
  <si>
    <t xml:space="preserve">Thanh toán HĐ in ấn số sách biểu mẫu phục vụ chuyên môn theo Hđ số: 0000725 ngày 30/11/2012 </t>
  </si>
  <si>
    <t>Cộng tiểu mục: 7003</t>
  </si>
  <si>
    <t>06/03/2012</t>
  </si>
  <si>
    <t>KB41</t>
  </si>
  <si>
    <t>Thanh toans HĐ may quần áo công tác theo Hđ số:0000002 ngày 01/2/2012</t>
  </si>
  <si>
    <t>Thanh toán HĐ cung cấp trang phục bổ xung cho CBVC theo HĐ số: 0000042 ngày 3/10/2012</t>
  </si>
  <si>
    <t>Cộng tiểu mục: 7004</t>
  </si>
  <si>
    <t>Thanh toán tiền mua Bảo hộ lao động  theo Hđ số: 0062148 ngày 2/5/2012</t>
  </si>
  <si>
    <t>Thanh toán HĐ cung cấp bảo hộ lao động phục vụ phòng chống lụt bão năm 2012 theo HĐ số: 0001890</t>
  </si>
  <si>
    <t>Cộng tiểu mục: 7005</t>
  </si>
  <si>
    <t>KB53</t>
  </si>
  <si>
    <t>Thanh toán tiền điện</t>
  </si>
  <si>
    <t>Thanh toán tiền nước</t>
  </si>
  <si>
    <t>Thanh toán tiền nhiên liệu</t>
  </si>
  <si>
    <t>Thanh toán tiền vệ sinh, môi trường</t>
  </si>
  <si>
    <t>Thanh toán HĐ mua các ấn phẩm truyền thông theo HĐ số: 0001328 ngày 10/7/2012</t>
  </si>
  <si>
    <t>Cộng tiểu mục: 6611</t>
  </si>
  <si>
    <t>KB27</t>
  </si>
  <si>
    <t>Thanh toán tiền đặt báo quý 1/2012 theo Hđ số: 0006319 ngày 13/2/2012</t>
  </si>
  <si>
    <t>KB106</t>
  </si>
  <si>
    <t xml:space="preserve">Trích tiền công PK theo yêu cầu quý 4/2012
</t>
  </si>
  <si>
    <t>Cộng tiểu mục: 6404</t>
  </si>
  <si>
    <t>CK01.638</t>
  </si>
  <si>
    <t>KB193</t>
  </si>
  <si>
    <t>Thanh toán HĐ cung cấp vật tư văn phòng, CCDC hành chính  cho các khoa phòng phục vụ chuyên môn theo HĐ số:0087782;0087780;0087785 ngày 15/6/2012</t>
  </si>
  <si>
    <t>KB208</t>
  </si>
  <si>
    <t xml:space="preserve">Thanh toán HĐ cung cấp chăn, màn, gối, kẹp tài liệu cấp cho các khoa lâm sang theo HĐ số: 0087800 ngày 6/7/2012 </t>
  </si>
  <si>
    <t>23/07/2012</t>
  </si>
  <si>
    <t>KB222</t>
  </si>
  <si>
    <t>Thanh toán HĐ cung cấp linh kiện sửa chữ máy tính, máy in, đổ mực hệ thống máy in tháng 3/2012 theo HĐ số: 0000095; 000096 ngày 2/4/2012</t>
  </si>
  <si>
    <t>KB238</t>
  </si>
  <si>
    <t>09/05/2012</t>
  </si>
  <si>
    <t>14/05/2012</t>
  </si>
  <si>
    <t>Chi cho CBVC - LĐ nhân ngày 30/4; 1/5/2012</t>
  </si>
  <si>
    <t>Hỗ trợ KP mai táng CBVC (Vũ nghinh Thắng) và hỗ trợ KP cho các cháu nhỏ con CBVC mắc bệnh hiểm nghèo chết</t>
  </si>
  <si>
    <t>Hỗ trợ KP mai táng và cho con CBVC mắc bệnh hiểm nghèo chết  ( Trần thị Hương- khoa Thần kinh)</t>
  </si>
  <si>
    <t>17/05/2012</t>
  </si>
  <si>
    <t>Thanh toán KP hỗ trợ CB 1816 về hỗ trợ CM năm 2010</t>
  </si>
  <si>
    <t>18/05/2012</t>
  </si>
  <si>
    <t>Hỗ trợ kinh phí lấy ý kiến đống góp chỉnh sửa, hoàn thiện cuốn sách " Bệnh viện đa khoa tỉnh Ninh Bình những chặng đường lịch sử".</t>
  </si>
  <si>
    <t>23/05/2012</t>
  </si>
  <si>
    <t>Thanh toán tiền đi học lớp "Implant Nha khoa" tại ĐH Y Hà Nội</t>
  </si>
  <si>
    <t>Thanh toán KP tham gia "Nâng cao năng lực cho BS tuyến cơ sở chuyên ngành Truyền nhiễm' tại BV Nhiệt đới TW- theo hình thức cầm tay chỉ việc</t>
  </si>
  <si>
    <t>Thanh toán tiền đi học lớp "Điều trị khối tiêu huyết khối ở BN nhồi máu não gđ cấp"</t>
  </si>
  <si>
    <t>11/12/2012</t>
  </si>
  <si>
    <t>Thanh toán tiền đi học lớp "PT nội soi cơ bản" tại BV Việt Đức</t>
  </si>
  <si>
    <t xml:space="preserve">Tiền quà chúc mừng ngày 27/2/2012 và đón nhận huân chương LĐ hạng nhì
</t>
  </si>
  <si>
    <t xml:space="preserve">Tiền các đơn vị chúc tết Nhâm thìn 2012
</t>
  </si>
  <si>
    <t>28/02/2012</t>
  </si>
  <si>
    <t>Thanh toán tiền mua quà tặng đoàn chuyên gia Nhật Bản mổ sứt môi hở hàm ếch</t>
  </si>
  <si>
    <t>05/03/2012</t>
  </si>
  <si>
    <t>CK01.99</t>
  </si>
  <si>
    <t>Thanh toán HĐ cung cấp biểu tượng gắn Logo của bệnh viện nhân kỷ niệm ngày thày thuốc Việt Nam 27/2/2012 và đón nhận  Huân chương LĐ hạng Nhì của Chủ tịch Nước theo HĐ số: 0000056 ngày 20/2/2012</t>
  </si>
  <si>
    <t>09/03/2012</t>
  </si>
  <si>
    <t>CK01.100</t>
  </si>
  <si>
    <t>Thanh toán tiền tiếp khách tham dự lễ kỷ niệm ngày thày thuốc Việt Nam 27/2/2012, đón nhân huân chương LĐ hạng Nhì và  gặp mặt VĐV tham dự gải cầu lông ngành Y tế NB lần thứ 17 năm 2012</t>
  </si>
  <si>
    <t>12/03/2012</t>
  </si>
  <si>
    <t>Chi tiền phát tiêu chuẩn cho đại biểu và lái xe dự lễ kỷ niệm ngày thày thuốc Việt Nam 27/2/2012 và đón nhận Huân chương LĐ hạng Nhì</t>
  </si>
  <si>
    <t>Thanh toán kinh phí đồan VĐV tham dự giải cầu lông ngành y tế Ninh bình lần thứ 17 năm 2012</t>
  </si>
  <si>
    <t>Thanh toán tiền mua dụng cụ thể thao của bệnh viện ( Bàn , vợt , bóng, bàn)</t>
  </si>
  <si>
    <t>15/03/2012</t>
  </si>
  <si>
    <t>Thanh toán HĐ giới thiệu thông tin trên báo New theo HĐ số:0001344 ngày 28/3/2012</t>
  </si>
  <si>
    <t>KB107</t>
  </si>
  <si>
    <t>Thanh toán HĐ tuyên truyền trên tạp chí theo HĐ số:0000761 ngày 18/4/2012</t>
  </si>
  <si>
    <t>KB108</t>
  </si>
  <si>
    <t>Thanh toán HĐ -  XD kế hoạch, lên đề cương, tổ chức trang Báo tuyên truyền hoạt động của Bệnh viện đón nhận Huân chương LĐ hạng Nhì theo HĐ ký ngày 10/2/2012</t>
  </si>
  <si>
    <t>KB118</t>
  </si>
  <si>
    <t>Thanh toán HĐ tuyên truyền trên báo Thanh tra theo Hđ số: 0088333 ngày 27/4/2012</t>
  </si>
  <si>
    <t>KB161</t>
  </si>
  <si>
    <t>Thanh toán HĐ đang thông tin tuyên truyền trên Báo Nhà báo và công luận theo HĐ số: 0000516 ngày 23/5/2012</t>
  </si>
  <si>
    <t>KB163</t>
  </si>
  <si>
    <t>Thanh toán HĐ lắp đặt băng Zôn, khẩu hiệu phục vụ công tác tuyên truyền theo HĐ số: 0000375 ngày 01/6/2012</t>
  </si>
  <si>
    <t>KB241</t>
  </si>
  <si>
    <t>Thanh toán HĐ cung cấp Hệ thống Camera quan sát tại khoa cấp cứu theo HĐ số: 0000072 ngày 4/6/2012</t>
  </si>
  <si>
    <t>KB207</t>
  </si>
  <si>
    <t>Thanh toán HĐ cung cấp bàn làm việc cấp cho các khoa lâm sang, CLS theo HĐ số: 0000414 ngày 29/6/2012</t>
  </si>
  <si>
    <t>KB230</t>
  </si>
  <si>
    <t xml:space="preserve">Thanh toán tiền mua âm ly loa tại quầy giám định BHYT  - Khoa KB phục vụ bệhn nhân theo HĐ số: 00093254 ngày 2/7/2012 </t>
  </si>
  <si>
    <t>13/08/2012</t>
  </si>
  <si>
    <t>KB248</t>
  </si>
  <si>
    <t>Thanh toán Hđ cung cấp đệm gường cho các khoa điêù trị theo Hđ số: 0001872 ngày 18/7/2012</t>
  </si>
  <si>
    <t>KB254</t>
  </si>
  <si>
    <t>Thanh toán HĐ cung cấp quạt thông gío cho các khoa điều trị và khu vệ sinh công cộng theo Hđ số: 0002101 ngày 29/6/2012</t>
  </si>
  <si>
    <t>KB257</t>
  </si>
  <si>
    <t>Thanh toán HĐ cung cấp tivi  phục vụ công tác tuyên truyền phòng bệnh tại khoa khám bệnh và tu lạnh bảo quản hoá chất theo HĐ số: 0093259 ngày 8/8/2012</t>
  </si>
  <si>
    <t>04/09/2012</t>
  </si>
  <si>
    <t>KB278</t>
  </si>
  <si>
    <t>Thanh toán HĐ cung cấp trang thiết bị y tế phục vụ chuyên môn ( Máy khí dung; Xe lăn; bình ô xy cao áp; Máy đo đường huyết mao mạch;máy điện châm; đèn tiểu phẫu; Đèn đọc phim, cân sức khoẻ, đo chiều cao) theo HĐ số: 0001191 ngày 13/7/201</t>
  </si>
  <si>
    <t>KB282</t>
  </si>
  <si>
    <t>Thanh toán HĐ cung cấp giá kích bảo quản lốp xe điện theo HĐ số: 0001467 ngày 24/8/2012</t>
  </si>
  <si>
    <t>KB288</t>
  </si>
  <si>
    <t>Thanh toán HĐ mua ghế cho bệnh nhân ngòi chờ tại khoa khám bệnh theo HĐ số: 0000490 ngày 4/9/2012</t>
  </si>
  <si>
    <t>KB293</t>
  </si>
  <si>
    <t>Thanh toán Hđ cung cấp đầu đọc mã vạch phục vụ công tác thanh toán viện phí và cấp đơn thuốc  theo Hđ số: 0000026 ngày 27/7/2012</t>
  </si>
  <si>
    <t>Thanh toán Hđ cung cấp máy in  theo HĐ số: 0000216 ngày 8/8/2012</t>
  </si>
  <si>
    <t>KB340</t>
  </si>
  <si>
    <t>Thanh toán tiền mua tủ sắt 12 đựng đồ cấp cho khoa khám bệnh phục vụ chuyên môn theo Hđ số: 0000547 ngày 21/10/2012</t>
  </si>
  <si>
    <t>Thanh toán HĐ cung cấp máy in  theo HĐ số:  000452 ngày 18/9/2012</t>
  </si>
  <si>
    <t>KB401</t>
  </si>
  <si>
    <t>Thanh toán tiền đổ mực, thay thế các linh kiện hệ thống máy in tháng 7/2012 theo Hđ số: 0000124; 0000123 ngày 13/8/2012</t>
  </si>
  <si>
    <t>17/09/2012</t>
  </si>
  <si>
    <t>Thanh toán tiền mua điện thoại di động phục vụ trực lãnh đạo</t>
  </si>
  <si>
    <t>Thanh toán tiền khoán VPP tháng 9/2012</t>
  </si>
  <si>
    <t>Thanh toán tiền khoán VPP tháng 10/2012</t>
  </si>
  <si>
    <t>Thanh toán kinh phí tổ chức hội nghị khoa học điều dưỡng</t>
  </si>
  <si>
    <t>Thanh toán tiền làm các biển chức danh HĐ thẩm định danh mục kỹ thuật tuyến Trung ương thực hiện tại BV Ninh bình</t>
  </si>
  <si>
    <t>08/10/2012</t>
  </si>
  <si>
    <t>Thanh toán chi phí tổ chức lớp học Cấp cứu ngừng tuần hoàn</t>
  </si>
  <si>
    <t xml:space="preserve">Thanh toán tiền điện thoại một số máy cố định đặc thù </t>
  </si>
  <si>
    <t>Thanh toán tiền chuyển phát nhanh tháng 12/2011</t>
  </si>
  <si>
    <t>Thanh toán phí chuyển phát nhanh tháng 1/2012</t>
  </si>
  <si>
    <t>Thanh toán cước phí bưu chính tháng 2/2012</t>
  </si>
  <si>
    <t>Thanh toán tiền chuyển phát nhanh tháng 3/2012</t>
  </si>
  <si>
    <t>22/05/2012</t>
  </si>
  <si>
    <t>Thanh toán KP tiếp đoàn kiểm tra và thông báo kết quả kiểm tra bệnh viện năm 2011</t>
  </si>
  <si>
    <t>Thanh toán tiền mua lạch giường phòng trực lái xe cứu thương</t>
  </si>
  <si>
    <t>Thanh toán KP họp HĐ - KSNK bệnh viện</t>
  </si>
  <si>
    <t>Thanh toán KP họp HĐ điều dưỡng</t>
  </si>
  <si>
    <t>19/01/2012</t>
  </si>
  <si>
    <t>Thanh tooán KP đào tạo lại các quy trình kỹ thuật cho điều dưỡng năm 2011</t>
  </si>
  <si>
    <t>C«ng thªm lµm ngoµi giê ch­a viÕt PC</t>
  </si>
  <si>
    <t>C«ng thªm PTTT ch­a viÕt PC</t>
  </si>
  <si>
    <t>Y dông cô dµnh cho chuyªn m«n</t>
  </si>
  <si>
    <t>Thuèc, m¸u, dÞch chuyÒn. Ho¸ chÊt, VTTH.</t>
  </si>
  <si>
    <t>QuÇn ¸o BN, dông cô ®å v¶i phôc vô CM</t>
  </si>
  <si>
    <t>QuÇn ¸o c«ng t¸c CBVC</t>
  </si>
  <si>
    <t>Mua s¾m TTB kü thuËt chuyªn dông</t>
  </si>
  <si>
    <t>Chi thanh to¸n c¸c H§ thùc hiÖn nghiÖp vô chuyªn m«n</t>
  </si>
  <si>
    <t>C¸c chi phÝ kh¸c</t>
  </si>
  <si>
    <t>Chi mua, iin Ên tµi liÖu hå s¬ bÖnh ¸n</t>
  </si>
  <si>
    <t>Chi mua s¾m tµi s¶n dïng cho c«ng t¸c chuyªn m«n</t>
  </si>
  <si>
    <t>Trang thiÕt bÞ kü thuËt chuyªn dông</t>
  </si>
  <si>
    <t>Mua ®iÒu hoµ nhiÖt ®é</t>
  </si>
  <si>
    <t>M¸y tÝnh vµ thiÖt bÞ tin häc</t>
  </si>
  <si>
    <t>M¸y Photocopy</t>
  </si>
  <si>
    <t>M¸y Fax</t>
  </si>
  <si>
    <t>Chi tiÕp kh¸ch</t>
  </si>
  <si>
    <t>T¹m trÝch c¸c quü</t>
  </si>
  <si>
    <t>Kinh phÝ thu hót vµ ®µo t¹o cÇm tay chØ viÖc n¨m 2010 mang sang</t>
  </si>
  <si>
    <t>§Ò tµi khoa häc ( 1 ®Ò tµi cÊp tØnh )</t>
  </si>
  <si>
    <t>Kinh phÝ th­êng xuyªn n¨m 2010chuyÓn sang</t>
  </si>
  <si>
    <t>KÕt chuyÓn chÖnh lÖch (Thu-Chi) thi tuyÓn Viªn chøc 2011</t>
  </si>
  <si>
    <t>Số thu sự nghiệp</t>
  </si>
  <si>
    <t>Thu giá viện phí</t>
  </si>
  <si>
    <t>Thu từ BHYT</t>
  </si>
  <si>
    <t>Thu trực tiếp từ bệnh nhân</t>
  </si>
  <si>
    <t>Thu khác</t>
  </si>
  <si>
    <t>Nhà thuốc</t>
  </si>
  <si>
    <t>Thu hoạt động khác</t>
  </si>
  <si>
    <t>Kinh phí nhiệm vụ không thường xuyên</t>
  </si>
  <si>
    <t>Chi quản lý hành chính</t>
  </si>
  <si>
    <t>Nguồn ngân sách trong nước</t>
  </si>
  <si>
    <t>Kinh phí thực hiện nhiệm vụ khoa học công nghệ</t>
  </si>
  <si>
    <t>- Nhiệm vụ khoa học công nghệ cấp quốc gia</t>
  </si>
  <si>
    <t>- Nhiệm vụ khoa học công nghệ cấp Bộ</t>
  </si>
  <si>
    <t>- Nhiệm vụ khoa học công nghệ cấp cơ sở</t>
  </si>
  <si>
    <t>6.1</t>
  </si>
  <si>
    <t>6.2</t>
  </si>
  <si>
    <t>Chi sự nghiệp bảo vệ môi trường</t>
  </si>
  <si>
    <t>7.1</t>
  </si>
  <si>
    <t>7.2</t>
  </si>
  <si>
    <t>8.1</t>
  </si>
  <si>
    <t>8.2</t>
  </si>
  <si>
    <t>Chi sự nghiệp phát thanh, truyền hình, thông tấn</t>
  </si>
  <si>
    <t>9.1</t>
  </si>
  <si>
    <t>9.2</t>
  </si>
  <si>
    <t>Chi sự nghiệp thể dục thể thao</t>
  </si>
  <si>
    <t>10.1</t>
  </si>
  <si>
    <t>10.2</t>
  </si>
  <si>
    <t>Biểu số 03</t>
  </si>
  <si>
    <t>Số TT</t>
  </si>
  <si>
    <t>Tổng số thu - chi sự nghiệp tại đơn vị</t>
  </si>
  <si>
    <t>Chi từ nguồn thu sự nghiệp tại đơn vị</t>
  </si>
  <si>
    <t>Chi sự nghiệp y tế</t>
  </si>
  <si>
    <t>Kinh phí nhiệm vụ thường xuyên. Trong đó:</t>
  </si>
  <si>
    <t>- Chi cho con người</t>
  </si>
  <si>
    <t>- Nộp ngân sách</t>
  </si>
  <si>
    <t>Kinh phí thực hiện chế độ tự chủ. Trong đó:</t>
  </si>
  <si>
    <t>- Chi khác</t>
  </si>
  <si>
    <t>Kinh phí không thực hiện chế độ tự chủ</t>
  </si>
  <si>
    <t>Dự toán chi ngân sách nhà nước</t>
  </si>
  <si>
    <t>Kinh phí thực hiện chế độ tự chủ</t>
  </si>
  <si>
    <t>Nghiên cứu khoa học</t>
  </si>
  <si>
    <t>Kinh phí nhiệm vụ thường xuyên theo chức năng</t>
  </si>
  <si>
    <t>Chi sự nghiệp giáo dục, đào tạo, dạy nghề</t>
  </si>
  <si>
    <t>Kinh phí nhiệm vụ thường xuyên</t>
  </si>
  <si>
    <t>Chi sự nghiệp y tế, dân số và gia đình</t>
  </si>
  <si>
    <t>Chi bảo đảm xã hội</t>
  </si>
  <si>
    <t>Chi hoạt động kinh tế</t>
  </si>
  <si>
    <t>Chi sự nghiệp văn hóa thông tin</t>
  </si>
  <si>
    <t>Chi Chương trình mục tiêu</t>
  </si>
  <si>
    <t>Chi Chương trình mục tiêu quốc gia</t>
  </si>
  <si>
    <t>(Chi tiết theo từng Chương trình )</t>
  </si>
  <si>
    <t>- Chi mua sắm hàng hóa dịch vụ</t>
  </si>
  <si>
    <t>- Chi mua sắm, s/c phục vụ chuyên môn</t>
  </si>
  <si>
    <t>- Chi nhà thuốc</t>
  </si>
  <si>
    <t>- Nộp ngân sách, lãi vay ODA</t>
  </si>
  <si>
    <t>- Chi mua sắm TS, s/c phục vụ chuyên môn (bao gồm đặt máy)</t>
  </si>
  <si>
    <t>Ước thực hiện/Dự toán năm (tỷ lệ %)</t>
  </si>
  <si>
    <t>Ban hành kèm theo Thông tư số  90/2018  ngày 28 tháng 9 năm 2018   của Bộ Tài chính</t>
  </si>
  <si>
    <t>ĐVT: Triệu đồng</t>
  </si>
  <si>
    <t>BỆNH VIỆN ĐK TỈNH NINH BÌNH</t>
  </si>
  <si>
    <t>Chương 423</t>
  </si>
  <si>
    <t>SỞ Y TẾ NINH BÌNH</t>
  </si>
  <si>
    <t>(Kèm theo Quyết định số     QĐ-BVĐK ngày          /      /2024 của Bệnh viện ĐK tỉnh Ninh Bình )</t>
  </si>
  <si>
    <t>Ước thực hiện Quý IV 2024</t>
  </si>
  <si>
    <t>Ước thực hiện Quý IV năm 2024 so với cùng kỳ năm trước (tỷ lệ %)</t>
  </si>
  <si>
    <t>Quý IV/Năm 2023</t>
  </si>
  <si>
    <t>Dự toán năm 2024</t>
  </si>
  <si>
    <t>CÔNG KHAI THỰC HIỆN DỰ TOÁN THU - CHI NGÂN SÁCH
QUÝ IV NĂM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</si>
</sst>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
    <numFmt numFmtId="166" formatCode="_ * #,##0_)\ _₫_ ;_ * \(#,##0\)\ _₫_ ;_ * &quot;-&quot;??_)\ _₫_ ;_ @_ "/>
    <numFmt numFmtId="167" formatCode="_ * #,##0.0_)\ _₫_ ;_ * \(#,##0.0\)\ _₫_ ;_ * &quot;-&quot;??_)\ _₫_ ;_ @_ "/>
    <numFmt numFmtId="168" formatCode="_-* #,##0.0\ _₫_-;\-* #,##0.0\ _₫_-;_-* &quot;-&quot;??\ _₫_-;_-@_-"/>
  </numFmts>
  <fonts count="90">
    <font>
      <sz val="10"/>
      <name val=".VnTime"/>
    </font>
    <font>
      <sz val="10"/>
      <name val=".VnTime"/>
      <family val="2"/>
    </font>
    <font>
      <b/>
      <sz val="10"/>
      <name val=".VnTimeH"/>
      <family val="2"/>
    </font>
    <font>
      <b/>
      <sz val="12"/>
      <name val=".VnTime"/>
      <family val="2"/>
    </font>
    <font>
      <b/>
      <sz val="14"/>
      <name val=".VnTime"/>
      <family val="2"/>
    </font>
    <font>
      <b/>
      <sz val="13"/>
      <name val=".VnTime"/>
      <family val="2"/>
    </font>
    <font>
      <sz val="12"/>
      <name val=".VnTime"/>
      <family val="2"/>
    </font>
    <font>
      <i/>
      <sz val="12"/>
      <name val=".VnTime"/>
      <family val="2"/>
    </font>
    <font>
      <sz val="8"/>
      <name val=".VnTime"/>
      <family val="2"/>
    </font>
    <font>
      <b/>
      <sz val="14"/>
      <name val=".VnTimeH"/>
      <family val="2"/>
    </font>
    <font>
      <b/>
      <sz val="10"/>
      <name val=".VnTime"/>
      <family val="2"/>
    </font>
    <font>
      <b/>
      <u/>
      <sz val="12"/>
      <name val=".VnTimeH"/>
      <family val="2"/>
    </font>
    <font>
      <sz val="12"/>
      <name val=".VnTime"/>
      <family val="2"/>
    </font>
    <font>
      <b/>
      <sz val="12"/>
      <name val=".VnTime"/>
      <family val="2"/>
    </font>
    <font>
      <b/>
      <sz val="16"/>
      <name val=".VnTimeH"/>
      <family val="2"/>
    </font>
    <font>
      <b/>
      <sz val="18"/>
      <name val=".VnTimeH"/>
      <family val="2"/>
    </font>
    <font>
      <b/>
      <sz val="12"/>
      <name val=".VnTimeH"/>
      <family val="2"/>
    </font>
    <font>
      <i/>
      <sz val="10"/>
      <name val=".vntime"/>
      <family val="2"/>
    </font>
    <font>
      <sz val="13"/>
      <name val=".VnTime"/>
      <family val="2"/>
    </font>
    <font>
      <i/>
      <sz val="13"/>
      <name val=".VnTime"/>
      <family val="2"/>
    </font>
    <font>
      <sz val="10"/>
      <name val=".VnTime"/>
      <family val="2"/>
    </font>
    <font>
      <sz val="10"/>
      <name val=".VnTime"/>
      <family val="2"/>
    </font>
    <font>
      <b/>
      <sz val="10"/>
      <name val=".VnTime"/>
      <family val="2"/>
    </font>
    <font>
      <b/>
      <i/>
      <sz val="13"/>
      <name val=".VnTime"/>
      <family val="2"/>
    </font>
    <font>
      <sz val="14"/>
      <name val=".VnTime"/>
      <family val="2"/>
    </font>
    <font>
      <b/>
      <i/>
      <sz val="14"/>
      <name val=".VnTime"/>
      <family val="2"/>
    </font>
    <font>
      <sz val="12"/>
      <name val=".VnTifani HeavyH"/>
      <family val="2"/>
    </font>
    <font>
      <b/>
      <i/>
      <sz val="12"/>
      <name val=".vntime"/>
      <family val="2"/>
    </font>
    <font>
      <sz val="12"/>
      <name val=".VnTimeH"/>
      <family val="2"/>
    </font>
    <font>
      <i/>
      <sz val="14"/>
      <name val=".VnTime"/>
      <family val="2"/>
    </font>
    <font>
      <sz val="8"/>
      <color indexed="81"/>
      <name val="Tahoma"/>
      <family val="2"/>
    </font>
    <font>
      <b/>
      <sz val="8"/>
      <color indexed="81"/>
      <name val="Tahoma"/>
      <family val="2"/>
    </font>
    <font>
      <b/>
      <i/>
      <sz val="9"/>
      <name val=".VnTime"/>
      <family val="2"/>
    </font>
    <font>
      <i/>
      <sz val="12"/>
      <color indexed="10"/>
      <name val=".VnTime"/>
      <family val="2"/>
    </font>
    <font>
      <b/>
      <sz val="12"/>
      <color indexed="8"/>
      <name val=".VnTime"/>
      <family val="2"/>
    </font>
    <font>
      <sz val="12"/>
      <color indexed="8"/>
      <name val=".VnTime"/>
      <family val="2"/>
    </font>
    <font>
      <sz val="13"/>
      <color indexed="8"/>
      <name val=".VnTime"/>
      <family val="2"/>
    </font>
    <font>
      <sz val="10"/>
      <color indexed="8"/>
      <name val=".VnTime"/>
      <family val="2"/>
    </font>
    <font>
      <b/>
      <sz val="12"/>
      <color indexed="8"/>
      <name val=".VnTime"/>
      <family val="2"/>
    </font>
    <font>
      <b/>
      <sz val="11"/>
      <color indexed="8"/>
      <name val=".VnTimeH"/>
      <family val="2"/>
    </font>
    <font>
      <i/>
      <sz val="10"/>
      <color indexed="10"/>
      <name val=".VnTime"/>
      <family val="2"/>
    </font>
    <font>
      <sz val="10"/>
      <color indexed="10"/>
      <name val=".VnTime"/>
      <family val="2"/>
    </font>
    <font>
      <b/>
      <sz val="12"/>
      <color indexed="10"/>
      <name val=".VnTime"/>
      <family val="2"/>
    </font>
    <font>
      <b/>
      <i/>
      <sz val="10"/>
      <name val=".vntime"/>
      <family val="2"/>
    </font>
    <font>
      <b/>
      <i/>
      <sz val="14"/>
      <name val=".VnTime"/>
      <family val="2"/>
    </font>
    <font>
      <b/>
      <sz val="13"/>
      <color indexed="10"/>
      <name val=".VnTime"/>
      <family val="2"/>
    </font>
    <font>
      <sz val="13"/>
      <color indexed="10"/>
      <name val=".VnTime"/>
      <family val="2"/>
    </font>
    <font>
      <b/>
      <i/>
      <u/>
      <sz val="13"/>
      <name val=".VnTime"/>
      <family val="2"/>
    </font>
    <font>
      <sz val="14"/>
      <name val=".VnTimeH"/>
      <family val="2"/>
    </font>
    <font>
      <sz val="16"/>
      <name val=".VnTimeH"/>
      <family val="2"/>
    </font>
    <font>
      <sz val="14"/>
      <name val=".VnTime"/>
      <family val="2"/>
    </font>
    <font>
      <sz val="12"/>
      <color indexed="10"/>
      <name val=".VnTime"/>
      <family val="2"/>
    </font>
    <font>
      <sz val="8"/>
      <name val=".VnTime"/>
      <family val="2"/>
    </font>
    <font>
      <sz val="10"/>
      <color indexed="8"/>
      <name val="Arial"/>
      <family val="2"/>
    </font>
    <font>
      <sz val="10"/>
      <color indexed="8"/>
      <name val="Times New Roman"/>
      <family val="1"/>
    </font>
    <font>
      <sz val="9"/>
      <color indexed="8"/>
      <name val="Arial Narrow"/>
      <family val="2"/>
    </font>
    <font>
      <sz val="12"/>
      <color indexed="8"/>
      <name val="Times New Roman"/>
      <family val="1"/>
    </font>
    <font>
      <b/>
      <sz val="18"/>
      <color indexed="8"/>
      <name val="Times New Roman"/>
      <family val="1"/>
    </font>
    <font>
      <sz val="11.25"/>
      <color indexed="8"/>
      <name val="Times New Roman"/>
      <family val="1"/>
    </font>
    <font>
      <b/>
      <sz val="11"/>
      <color indexed="8"/>
      <name val="Times New Roman"/>
      <family val="1"/>
    </font>
    <font>
      <b/>
      <sz val="9.75"/>
      <color indexed="8"/>
      <name val="Times New Roman"/>
      <family val="1"/>
    </font>
    <font>
      <b/>
      <sz val="9"/>
      <color indexed="8"/>
      <name val="Arial Narrow"/>
      <family val="2"/>
    </font>
    <font>
      <sz val="9.75"/>
      <color indexed="10"/>
      <name val="Times New Roman"/>
      <family val="1"/>
    </font>
    <font>
      <b/>
      <sz val="12"/>
      <color indexed="8"/>
      <name val="Times New Roman"/>
      <family val="1"/>
    </font>
    <font>
      <i/>
      <sz val="12"/>
      <color indexed="8"/>
      <name val="Times New Roman"/>
      <family val="1"/>
    </font>
    <font>
      <i/>
      <sz val="14"/>
      <color indexed="8"/>
      <name val="Times New Roman"/>
      <family val="1"/>
    </font>
    <font>
      <i/>
      <sz val="14"/>
      <color indexed="10"/>
      <name val=".VnTime"/>
      <family val="2"/>
    </font>
    <font>
      <i/>
      <sz val="14"/>
      <name val="Arial"/>
      <family val="2"/>
    </font>
    <font>
      <b/>
      <i/>
      <u/>
      <sz val="14"/>
      <name val=".VnTime"/>
      <family val="2"/>
    </font>
    <font>
      <sz val="14"/>
      <color indexed="10"/>
      <name val=".VnTime"/>
      <family val="2"/>
    </font>
    <font>
      <b/>
      <sz val="12"/>
      <color theme="1"/>
      <name val="Times New Roman"/>
      <family val="1"/>
      <charset val="163"/>
    </font>
    <font>
      <i/>
      <sz val="12"/>
      <color theme="1"/>
      <name val="Times New Roman"/>
      <family val="1"/>
      <charset val="163"/>
    </font>
    <font>
      <b/>
      <sz val="12"/>
      <color theme="1"/>
      <name val="Times New Roman"/>
      <family val="1"/>
    </font>
    <font>
      <b/>
      <sz val="11"/>
      <color theme="1"/>
      <name val="Calibri"/>
      <family val="2"/>
      <charset val="163"/>
      <scheme val="minor"/>
    </font>
    <font>
      <sz val="12"/>
      <color theme="1"/>
      <name val="Times New Roman"/>
      <family val="1"/>
    </font>
    <font>
      <i/>
      <sz val="11"/>
      <color theme="1"/>
      <name val="Times New Roman"/>
      <family val="1"/>
    </font>
    <font>
      <i/>
      <sz val="11"/>
      <color theme="1"/>
      <name val="Calibri"/>
      <family val="2"/>
      <charset val="163"/>
      <scheme val="minor"/>
    </font>
    <font>
      <b/>
      <sz val="12"/>
      <color rgb="FF000000"/>
      <name val="Times New Roman"/>
      <family val="1"/>
    </font>
    <font>
      <b/>
      <sz val="11"/>
      <color theme="1"/>
      <name val="Times New Roman"/>
      <family val="1"/>
    </font>
    <font>
      <sz val="11"/>
      <color theme="1"/>
      <name val="Times New Roman"/>
      <family val="1"/>
    </font>
    <font>
      <i/>
      <sz val="12"/>
      <color theme="1"/>
      <name val="Times New Roman"/>
      <family val="1"/>
    </font>
    <font>
      <b/>
      <sz val="14"/>
      <color theme="1"/>
      <name val="Times New Roman"/>
      <family val="1"/>
    </font>
    <font>
      <i/>
      <sz val="11"/>
      <color theme="1"/>
      <name val="Times New Roman"/>
      <family val="1"/>
      <charset val="163"/>
    </font>
    <font>
      <i/>
      <sz val="12"/>
      <color rgb="FFFF0000"/>
      <name val="Times New Roman"/>
      <family val="1"/>
    </font>
    <font>
      <sz val="12"/>
      <color rgb="FFFF0000"/>
      <name val="Times New Roman"/>
      <family val="1"/>
    </font>
    <font>
      <b/>
      <sz val="12"/>
      <color rgb="FFFF0000"/>
      <name val="Times New Roman"/>
      <family val="1"/>
    </font>
    <font>
      <sz val="11"/>
      <color theme="1"/>
      <name val="Times New Roman"/>
      <family val="1"/>
      <charset val="163"/>
    </font>
    <font>
      <sz val="12"/>
      <name val="Times New Roman"/>
      <family val="1"/>
    </font>
    <font>
      <sz val="12"/>
      <color theme="0"/>
      <name val="Times New Roman"/>
      <family val="1"/>
    </font>
    <font>
      <b/>
      <u/>
      <sz val="12"/>
      <color theme="1"/>
      <name val="Times New Roman"/>
      <family val="1"/>
    </font>
  </fonts>
  <fills count="7">
    <fill>
      <patternFill patternType="none"/>
    </fill>
    <fill>
      <patternFill patternType="gray125"/>
    </fill>
    <fill>
      <patternFill patternType="solid">
        <fgColor indexed="13"/>
        <bgColor indexed="64"/>
      </patternFill>
    </fill>
    <fill>
      <patternFill patternType="solid">
        <fgColor indexed="15"/>
        <bgColor indexed="64"/>
      </patternFill>
    </fill>
    <fill>
      <patternFill patternType="solid">
        <fgColor indexed="9"/>
        <bgColor indexed="0"/>
      </patternFill>
    </fill>
    <fill>
      <patternFill patternType="solid">
        <fgColor indexed="9"/>
        <bgColor indexed="64"/>
      </patternFill>
    </fill>
    <fill>
      <patternFill patternType="solid">
        <fgColor rgb="FFFFFFFF"/>
        <bgColor indexed="64"/>
      </patternFill>
    </fill>
  </fills>
  <borders count="52">
    <border>
      <left/>
      <right/>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thin">
        <color indexed="64"/>
      </bottom>
      <diagonal/>
    </border>
    <border>
      <left/>
      <right/>
      <top style="dotted">
        <color indexed="64"/>
      </top>
      <bottom/>
      <diagonal/>
    </border>
    <border>
      <left/>
      <right/>
      <top/>
      <bottom style="dotted">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8"/>
      </right>
      <top/>
      <bottom style="thin">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dotted">
        <color indexed="8"/>
      </bottom>
      <diagonal/>
    </border>
    <border>
      <left style="thin">
        <color indexed="8"/>
      </left>
      <right/>
      <top style="dotted">
        <color indexed="8"/>
      </top>
      <bottom style="dotted">
        <color indexed="8"/>
      </bottom>
      <diagonal/>
    </border>
    <border>
      <left/>
      <right style="thin">
        <color indexed="64"/>
      </right>
      <top/>
      <bottom style="thin">
        <color indexed="64"/>
      </bottom>
      <diagonal/>
    </border>
    <border>
      <left style="thin">
        <color indexed="64"/>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hair">
        <color indexed="64"/>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928">
    <xf numFmtId="0" fontId="0" fillId="0" borderId="0" xfId="0"/>
    <xf numFmtId="0" fontId="2" fillId="0" borderId="0" xfId="0" applyFont="1"/>
    <xf numFmtId="3" fontId="0" fillId="0" borderId="0" xfId="0" applyNumberFormat="1"/>
    <xf numFmtId="0" fontId="3" fillId="0" borderId="1" xfId="0" applyFont="1" applyBorder="1"/>
    <xf numFmtId="3" fontId="3" fillId="0" borderId="1" xfId="0" applyNumberFormat="1" applyFont="1" applyBorder="1"/>
    <xf numFmtId="0" fontId="3" fillId="0" borderId="0" xfId="0" applyFont="1"/>
    <xf numFmtId="0" fontId="4" fillId="0" borderId="0" xfId="0" applyFont="1"/>
    <xf numFmtId="0" fontId="3" fillId="0" borderId="2" xfId="0" applyFont="1" applyBorder="1"/>
    <xf numFmtId="3" fontId="3" fillId="0" borderId="3" xfId="0" applyNumberFormat="1" applyFont="1" applyBorder="1"/>
    <xf numFmtId="0" fontId="5" fillId="0" borderId="0" xfId="0" applyFont="1"/>
    <xf numFmtId="0" fontId="6" fillId="0" borderId="1" xfId="0" applyFont="1" applyBorder="1"/>
    <xf numFmtId="0" fontId="6" fillId="0" borderId="2" xfId="0" applyFont="1" applyBorder="1"/>
    <xf numFmtId="3" fontId="6" fillId="0" borderId="3" xfId="0" applyNumberFormat="1" applyFont="1" applyBorder="1"/>
    <xf numFmtId="3" fontId="7" fillId="0" borderId="1" xfId="0" applyNumberFormat="1" applyFont="1" applyBorder="1"/>
    <xf numFmtId="0" fontId="6" fillId="0" borderId="0" xfId="0" applyFont="1"/>
    <xf numFmtId="3" fontId="6" fillId="0" borderId="1" xfId="0" applyNumberFormat="1" applyFont="1" applyBorder="1"/>
    <xf numFmtId="0" fontId="7" fillId="0" borderId="1" xfId="0" applyFont="1" applyBorder="1"/>
    <xf numFmtId="0" fontId="7" fillId="0" borderId="2" xfId="0" applyFont="1" applyBorder="1"/>
    <xf numFmtId="3" fontId="7" fillId="0" borderId="3" xfId="0" applyNumberFormat="1" applyFont="1" applyBorder="1"/>
    <xf numFmtId="0" fontId="7" fillId="0" borderId="0" xfId="0" applyFont="1"/>
    <xf numFmtId="0" fontId="10" fillId="0" borderId="0" xfId="0" applyFont="1"/>
    <xf numFmtId="0" fontId="11" fillId="0" borderId="0" xfId="0" applyFont="1"/>
    <xf numFmtId="0" fontId="12" fillId="0" borderId="0" xfId="0" applyFont="1"/>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12" fillId="0" borderId="4" xfId="0" applyFont="1" applyBorder="1" applyAlignment="1">
      <alignment horizontal="center"/>
    </xf>
    <xf numFmtId="3" fontId="12" fillId="0" borderId="4" xfId="0" applyNumberFormat="1" applyFont="1" applyBorder="1"/>
    <xf numFmtId="3" fontId="12" fillId="0" borderId="7" xfId="0" applyNumberFormat="1" applyFont="1" applyBorder="1"/>
    <xf numFmtId="0" fontId="13" fillId="0" borderId="4" xfId="0" applyFont="1" applyBorder="1" applyAlignment="1">
      <alignment horizontal="center"/>
    </xf>
    <xf numFmtId="3" fontId="13" fillId="0" borderId="4" xfId="0" applyNumberFormat="1" applyFont="1" applyBorder="1"/>
    <xf numFmtId="0" fontId="13" fillId="0" borderId="0" xfId="0" applyFont="1"/>
    <xf numFmtId="0" fontId="9" fillId="0" borderId="0" xfId="0" applyFont="1"/>
    <xf numFmtId="0" fontId="3" fillId="0" borderId="8" xfId="0" applyFont="1" applyBorder="1"/>
    <xf numFmtId="0" fontId="3" fillId="0" borderId="9" xfId="0" applyFont="1" applyBorder="1"/>
    <xf numFmtId="3" fontId="3" fillId="0" borderId="10" xfId="0" applyNumberFormat="1" applyFont="1" applyBorder="1"/>
    <xf numFmtId="3" fontId="3" fillId="0" borderId="8" xfId="0" applyNumberFormat="1" applyFont="1" applyBorder="1"/>
    <xf numFmtId="0" fontId="4" fillId="0" borderId="4" xfId="0" applyFont="1" applyBorder="1"/>
    <xf numFmtId="3" fontId="4" fillId="0" borderId="4" xfId="0" applyNumberFormat="1" applyFont="1" applyBorder="1"/>
    <xf numFmtId="0" fontId="5" fillId="0" borderId="4" xfId="0" applyFont="1" applyBorder="1"/>
    <xf numFmtId="3" fontId="5" fillId="0" borderId="4" xfId="0" applyNumberFormat="1" applyFont="1" applyBorder="1"/>
    <xf numFmtId="0" fontId="3" fillId="0" borderId="11" xfId="0" applyFont="1" applyBorder="1"/>
    <xf numFmtId="0" fontId="3" fillId="0" borderId="12" xfId="0" applyFont="1" applyBorder="1"/>
    <xf numFmtId="3" fontId="3" fillId="0" borderId="13" xfId="0" applyNumberFormat="1" applyFont="1" applyBorder="1"/>
    <xf numFmtId="3" fontId="3" fillId="0" borderId="11" xfId="0" applyNumberFormat="1" applyFont="1" applyBorder="1"/>
    <xf numFmtId="3" fontId="4" fillId="0" borderId="5" xfId="0" applyNumberFormat="1" applyFont="1" applyBorder="1"/>
    <xf numFmtId="0" fontId="4" fillId="0" borderId="5" xfId="0" applyFont="1" applyBorder="1"/>
    <xf numFmtId="0" fontId="6" fillId="0" borderId="11" xfId="0" applyFont="1" applyBorder="1"/>
    <xf numFmtId="0" fontId="6" fillId="0" borderId="12" xfId="0" applyFont="1" applyBorder="1"/>
    <xf numFmtId="3" fontId="6" fillId="0" borderId="13" xfId="0" applyNumberFormat="1" applyFont="1" applyBorder="1"/>
    <xf numFmtId="3" fontId="6" fillId="0" borderId="11" xfId="0" applyNumberFormat="1" applyFont="1" applyBorder="1"/>
    <xf numFmtId="0" fontId="4" fillId="0" borderId="7" xfId="0" applyFont="1" applyBorder="1"/>
    <xf numFmtId="3" fontId="4" fillId="0" borderId="14" xfId="0" applyNumberFormat="1" applyFont="1" applyBorder="1"/>
    <xf numFmtId="0" fontId="5" fillId="0" borderId="7" xfId="0" applyFont="1" applyBorder="1"/>
    <xf numFmtId="3" fontId="5" fillId="0" borderId="14" xfId="0" applyNumberFormat="1" applyFont="1" applyBorder="1"/>
    <xf numFmtId="0" fontId="3" fillId="0" borderId="8" xfId="0" applyFont="1" applyBorder="1" applyAlignment="1">
      <alignment horizontal="center"/>
    </xf>
    <xf numFmtId="0" fontId="3" fillId="0" borderId="1" xfId="0" applyFont="1" applyBorder="1" applyAlignment="1">
      <alignment horizontal="center"/>
    </xf>
    <xf numFmtId="0" fontId="3" fillId="0" borderId="11" xfId="0" applyFont="1" applyBorder="1" applyAlignment="1">
      <alignment horizontal="center"/>
    </xf>
    <xf numFmtId="0" fontId="6" fillId="0" borderId="1" xfId="0" applyFont="1" applyBorder="1" applyAlignment="1">
      <alignment horizontal="right"/>
    </xf>
    <xf numFmtId="0" fontId="9" fillId="0" borderId="4" xfId="0" applyFont="1" applyBorder="1"/>
    <xf numFmtId="0" fontId="14" fillId="0" borderId="0" xfId="0" applyFont="1" applyAlignment="1">
      <alignment horizontal="center"/>
    </xf>
    <xf numFmtId="0" fontId="16" fillId="0" borderId="4" xfId="0" applyFont="1" applyBorder="1" applyAlignment="1">
      <alignment horizontal="center"/>
    </xf>
    <xf numFmtId="3" fontId="16" fillId="0" borderId="4" xfId="0" applyNumberFormat="1" applyFont="1" applyBorder="1" applyAlignment="1">
      <alignment horizontal="center"/>
    </xf>
    <xf numFmtId="0" fontId="6" fillId="0" borderId="15" xfId="0" applyFont="1" applyBorder="1"/>
    <xf numFmtId="0" fontId="6" fillId="0" borderId="16" xfId="0" applyFont="1" applyBorder="1"/>
    <xf numFmtId="3" fontId="6" fillId="0" borderId="17" xfId="0" applyNumberFormat="1" applyFont="1" applyBorder="1"/>
    <xf numFmtId="3" fontId="6" fillId="0" borderId="15" xfId="0" applyNumberFormat="1" applyFont="1" applyBorder="1"/>
    <xf numFmtId="0" fontId="15" fillId="0" borderId="0" xfId="0" applyFont="1"/>
    <xf numFmtId="0" fontId="4" fillId="0" borderId="11" xfId="0" applyFont="1" applyBorder="1"/>
    <xf numFmtId="0" fontId="4" fillId="0" borderId="12" xfId="0" applyFont="1" applyBorder="1"/>
    <xf numFmtId="3" fontId="4" fillId="0" borderId="13" xfId="0" applyNumberFormat="1" applyFont="1" applyBorder="1"/>
    <xf numFmtId="3" fontId="4" fillId="0" borderId="11" xfId="0" applyNumberFormat="1" applyFont="1" applyBorder="1"/>
    <xf numFmtId="0" fontId="16" fillId="0" borderId="4" xfId="0" applyFont="1" applyBorder="1"/>
    <xf numFmtId="0" fontId="14" fillId="0" borderId="0" xfId="0" applyFont="1"/>
    <xf numFmtId="0" fontId="9" fillId="0" borderId="0" xfId="0" applyFont="1" applyAlignment="1">
      <alignment horizontal="center"/>
    </xf>
    <xf numFmtId="0" fontId="17" fillId="0" borderId="0" xfId="0" applyFont="1"/>
    <xf numFmtId="0" fontId="2" fillId="0" borderId="4" xfId="0" applyFont="1" applyBorder="1" applyAlignment="1">
      <alignment horizontal="center"/>
    </xf>
    <xf numFmtId="3" fontId="2" fillId="0" borderId="4" xfId="0" applyNumberFormat="1" applyFont="1" applyBorder="1" applyAlignment="1">
      <alignment horizontal="center"/>
    </xf>
    <xf numFmtId="0" fontId="2" fillId="0" borderId="0" xfId="0" applyFont="1" applyAlignment="1">
      <alignment horizontal="center"/>
    </xf>
    <xf numFmtId="0" fontId="0" fillId="0" borderId="0" xfId="0" applyAlignment="1">
      <alignment horizontal="center"/>
    </xf>
    <xf numFmtId="0" fontId="5" fillId="0" borderId="4" xfId="0" applyFont="1" applyBorder="1" applyAlignment="1">
      <alignment horizontal="center"/>
    </xf>
    <xf numFmtId="0" fontId="18" fillId="0" borderId="4" xfId="0" applyFont="1" applyBorder="1" applyAlignment="1">
      <alignment horizontal="center"/>
    </xf>
    <xf numFmtId="0" fontId="18" fillId="0" borderId="4" xfId="0" applyFont="1" applyBorder="1"/>
    <xf numFmtId="3" fontId="18" fillId="0" borderId="4" xfId="0" applyNumberFormat="1" applyFont="1" applyBorder="1"/>
    <xf numFmtId="0" fontId="18" fillId="0" borderId="0" xfId="0" applyFont="1"/>
    <xf numFmtId="0" fontId="19" fillId="0" borderId="4" xfId="0" applyFont="1" applyBorder="1" applyAlignment="1">
      <alignment horizontal="center"/>
    </xf>
    <xf numFmtId="0" fontId="19" fillId="0" borderId="4" xfId="0" applyFont="1" applyBorder="1"/>
    <xf numFmtId="3" fontId="19" fillId="0" borderId="4" xfId="0" applyNumberFormat="1" applyFont="1" applyBorder="1"/>
    <xf numFmtId="0" fontId="19" fillId="0" borderId="0" xfId="0" applyFont="1"/>
    <xf numFmtId="0" fontId="7" fillId="0" borderId="4" xfId="0" applyFont="1" applyBorder="1" applyAlignment="1">
      <alignment horizontal="center"/>
    </xf>
    <xf numFmtId="3" fontId="7" fillId="0" borderId="4" xfId="0" applyNumberFormat="1" applyFont="1" applyBorder="1"/>
    <xf numFmtId="0" fontId="19" fillId="0" borderId="4" xfId="0" applyFont="1" applyBorder="1" applyAlignment="1">
      <alignment wrapText="1"/>
    </xf>
    <xf numFmtId="0" fontId="3" fillId="2" borderId="1" xfId="0" applyFont="1" applyFill="1" applyBorder="1" applyAlignment="1">
      <alignment horizontal="center"/>
    </xf>
    <xf numFmtId="0" fontId="3" fillId="2" borderId="2" xfId="0" applyFont="1" applyFill="1" applyBorder="1"/>
    <xf numFmtId="3" fontId="3" fillId="2" borderId="3" xfId="0" applyNumberFormat="1" applyFont="1" applyFill="1" applyBorder="1"/>
    <xf numFmtId="3" fontId="3" fillId="2" borderId="1" xfId="0" applyNumberFormat="1" applyFont="1" applyFill="1" applyBorder="1"/>
    <xf numFmtId="0" fontId="5" fillId="2" borderId="7" xfId="0" applyFont="1" applyFill="1" applyBorder="1"/>
    <xf numFmtId="0" fontId="3" fillId="2" borderId="1" xfId="0" applyFont="1" applyFill="1" applyBorder="1"/>
    <xf numFmtId="0" fontId="3" fillId="2" borderId="0" xfId="0" applyFont="1" applyFill="1"/>
    <xf numFmtId="0" fontId="6" fillId="2" borderId="1" xfId="0" applyFont="1" applyFill="1" applyBorder="1"/>
    <xf numFmtId="0" fontId="6" fillId="2" borderId="2" xfId="0" applyFont="1" applyFill="1" applyBorder="1"/>
    <xf numFmtId="3" fontId="6" fillId="2" borderId="3" xfId="0" applyNumberFormat="1" applyFont="1" applyFill="1" applyBorder="1"/>
    <xf numFmtId="3" fontId="6" fillId="2" borderId="1" xfId="0" applyNumberFormat="1" applyFont="1" applyFill="1" applyBorder="1"/>
    <xf numFmtId="0" fontId="3" fillId="2" borderId="11" xfId="0" applyFont="1" applyFill="1" applyBorder="1" applyAlignment="1">
      <alignment horizontal="center"/>
    </xf>
    <xf numFmtId="0" fontId="3" fillId="2" borderId="12" xfId="0" applyFont="1" applyFill="1" applyBorder="1"/>
    <xf numFmtId="3" fontId="3" fillId="2" borderId="13" xfId="0" applyNumberFormat="1" applyFont="1" applyFill="1" applyBorder="1"/>
    <xf numFmtId="3" fontId="3" fillId="2" borderId="11" xfId="0" applyNumberFormat="1" applyFont="1" applyFill="1" applyBorder="1"/>
    <xf numFmtId="3" fontId="3" fillId="2" borderId="8" xfId="0" applyNumberFormat="1" applyFont="1" applyFill="1" applyBorder="1"/>
    <xf numFmtId="3" fontId="5" fillId="2" borderId="4" xfId="0" applyNumberFormat="1" applyFont="1" applyFill="1" applyBorder="1"/>
    <xf numFmtId="0" fontId="18" fillId="2" borderId="4" xfId="0" applyFont="1" applyFill="1" applyBorder="1" applyAlignment="1">
      <alignment horizontal="center"/>
    </xf>
    <xf numFmtId="0" fontId="18" fillId="2" borderId="4" xfId="0" applyFont="1" applyFill="1" applyBorder="1"/>
    <xf numFmtId="3" fontId="18" fillId="2" borderId="4" xfId="0" applyNumberFormat="1" applyFont="1" applyFill="1" applyBorder="1"/>
    <xf numFmtId="0" fontId="5" fillId="2" borderId="4" xfId="0" applyFont="1" applyFill="1" applyBorder="1" applyAlignment="1">
      <alignment horizontal="center"/>
    </xf>
    <xf numFmtId="0" fontId="5" fillId="2" borderId="4" xfId="0" applyFont="1" applyFill="1" applyBorder="1"/>
    <xf numFmtId="0" fontId="20" fillId="0" borderId="0" xfId="0" applyFont="1"/>
    <xf numFmtId="3" fontId="20" fillId="0" borderId="0" xfId="0" applyNumberFormat="1" applyFont="1"/>
    <xf numFmtId="0" fontId="19" fillId="2" borderId="4" xfId="0" applyFont="1" applyFill="1" applyBorder="1" applyAlignment="1">
      <alignment horizontal="center"/>
    </xf>
    <xf numFmtId="0" fontId="19" fillId="2" borderId="4" xfId="0" applyFont="1" applyFill="1" applyBorder="1" applyAlignment="1">
      <alignment wrapText="1"/>
    </xf>
    <xf numFmtId="3" fontId="19" fillId="2" borderId="4" xfId="0" applyNumberFormat="1" applyFont="1" applyFill="1" applyBorder="1"/>
    <xf numFmtId="0" fontId="19" fillId="2" borderId="4" xfId="0" applyFont="1" applyFill="1" applyBorder="1"/>
    <xf numFmtId="3" fontId="5" fillId="2" borderId="14" xfId="0" applyNumberFormat="1" applyFont="1" applyFill="1" applyBorder="1"/>
    <xf numFmtId="0" fontId="21" fillId="0" borderId="0" xfId="0" applyFont="1"/>
    <xf numFmtId="3" fontId="21" fillId="0" borderId="0" xfId="0" applyNumberFormat="1" applyFont="1"/>
    <xf numFmtId="0" fontId="7" fillId="0" borderId="1" xfId="0" applyFont="1" applyBorder="1" applyAlignment="1">
      <alignment horizontal="center"/>
    </xf>
    <xf numFmtId="3" fontId="17" fillId="0" borderId="3" xfId="0" applyNumberFormat="1" applyFont="1" applyBorder="1"/>
    <xf numFmtId="0" fontId="17" fillId="0" borderId="1" xfId="0" applyFont="1" applyBorder="1" applyAlignment="1">
      <alignment horizontal="center"/>
    </xf>
    <xf numFmtId="3" fontId="4" fillId="0" borderId="18" xfId="0" applyNumberFormat="1" applyFont="1" applyBorder="1"/>
    <xf numFmtId="3" fontId="5" fillId="0" borderId="1" xfId="0" applyNumberFormat="1" applyFont="1" applyBorder="1"/>
    <xf numFmtId="3" fontId="17" fillId="0" borderId="1" xfId="0" applyNumberFormat="1" applyFont="1" applyBorder="1"/>
    <xf numFmtId="0" fontId="4" fillId="0" borderId="1" xfId="0" applyFont="1" applyBorder="1" applyAlignment="1">
      <alignment horizontal="center"/>
    </xf>
    <xf numFmtId="3" fontId="4" fillId="0" borderId="1" xfId="0" applyNumberFormat="1" applyFont="1" applyBorder="1"/>
    <xf numFmtId="0" fontId="19" fillId="0" borderId="1" xfId="0" applyFont="1" applyBorder="1" applyAlignment="1">
      <alignment horizontal="center"/>
    </xf>
    <xf numFmtId="3" fontId="19" fillId="0" borderId="1" xfId="0" applyNumberFormat="1" applyFont="1" applyBorder="1"/>
    <xf numFmtId="3" fontId="22" fillId="0" borderId="1" xfId="0" applyNumberFormat="1" applyFont="1" applyBorder="1"/>
    <xf numFmtId="3" fontId="21" fillId="0" borderId="1" xfId="0" applyNumberFormat="1" applyFont="1" applyBorder="1"/>
    <xf numFmtId="3" fontId="20" fillId="0" borderId="1" xfId="0" applyNumberFormat="1" applyFont="1" applyBorder="1"/>
    <xf numFmtId="0" fontId="4" fillId="0" borderId="19" xfId="0" applyFont="1" applyBorder="1"/>
    <xf numFmtId="3" fontId="4" fillId="0" borderId="20" xfId="0" applyNumberFormat="1" applyFont="1" applyBorder="1"/>
    <xf numFmtId="0" fontId="5" fillId="0" borderId="21" xfId="0" applyFont="1" applyBorder="1"/>
    <xf numFmtId="3" fontId="5" fillId="0" borderId="3" xfId="0" applyNumberFormat="1" applyFont="1" applyBorder="1"/>
    <xf numFmtId="0" fontId="7" fillId="0" borderId="21" xfId="0" applyFont="1" applyBorder="1"/>
    <xf numFmtId="0" fontId="3" fillId="0" borderId="21" xfId="0" applyFont="1" applyBorder="1"/>
    <xf numFmtId="0" fontId="17" fillId="0" borderId="21" xfId="0" applyFont="1" applyBorder="1"/>
    <xf numFmtId="0" fontId="4" fillId="0" borderId="21" xfId="0" applyFont="1" applyBorder="1"/>
    <xf numFmtId="3" fontId="4" fillId="0" borderId="3" xfId="0" applyNumberFormat="1" applyFont="1" applyBorder="1"/>
    <xf numFmtId="0" fontId="19" fillId="0" borderId="21" xfId="0" applyFont="1" applyBorder="1"/>
    <xf numFmtId="3" fontId="19" fillId="0" borderId="3" xfId="0" applyNumberFormat="1" applyFont="1" applyBorder="1"/>
    <xf numFmtId="0" fontId="23" fillId="0" borderId="21" xfId="0" applyFont="1" applyBorder="1"/>
    <xf numFmtId="3" fontId="22" fillId="0" borderId="3" xfId="0" applyNumberFormat="1" applyFont="1" applyBorder="1"/>
    <xf numFmtId="3" fontId="21" fillId="0" borderId="3" xfId="0" applyNumberFormat="1" applyFont="1" applyBorder="1"/>
    <xf numFmtId="0" fontId="5" fillId="0" borderId="22" xfId="0" applyFont="1" applyBorder="1"/>
    <xf numFmtId="3" fontId="22" fillId="0" borderId="17" xfId="0" applyNumberFormat="1" applyFont="1" applyBorder="1"/>
    <xf numFmtId="3" fontId="22" fillId="0" borderId="15" xfId="0" applyNumberFormat="1" applyFont="1" applyBorder="1"/>
    <xf numFmtId="3" fontId="22" fillId="0" borderId="0" xfId="0" applyNumberFormat="1" applyFont="1"/>
    <xf numFmtId="0" fontId="24" fillId="0" borderId="0" xfId="0" applyFont="1"/>
    <xf numFmtId="3" fontId="24" fillId="0" borderId="0" xfId="0" applyNumberFormat="1" applyFont="1"/>
    <xf numFmtId="0" fontId="25" fillId="0" borderId="0" xfId="0" applyFont="1"/>
    <xf numFmtId="3" fontId="24" fillId="0" borderId="0" xfId="0" applyNumberFormat="1" applyFont="1" applyAlignment="1">
      <alignment horizontal="center"/>
    </xf>
    <xf numFmtId="3" fontId="7" fillId="0" borderId="0" xfId="0" applyNumberFormat="1" applyFont="1"/>
    <xf numFmtId="0" fontId="11" fillId="0" borderId="0" xfId="0" applyFont="1" applyAlignment="1">
      <alignment horizontal="center"/>
    </xf>
    <xf numFmtId="0" fontId="21" fillId="0" borderId="0" xfId="0" applyFont="1" applyAlignment="1">
      <alignment horizontal="center"/>
    </xf>
    <xf numFmtId="0" fontId="4" fillId="0" borderId="18" xfId="0" applyFont="1" applyBorder="1" applyAlignment="1">
      <alignment horizontal="center"/>
    </xf>
    <xf numFmtId="0" fontId="5" fillId="0" borderId="1" xfId="0" applyFont="1" applyBorder="1" applyAlignment="1">
      <alignment horizontal="center"/>
    </xf>
    <xf numFmtId="0" fontId="22" fillId="0" borderId="1" xfId="0" applyFont="1" applyBorder="1" applyAlignment="1">
      <alignment horizontal="center"/>
    </xf>
    <xf numFmtId="0" fontId="21" fillId="0" borderId="1" xfId="0" applyFont="1" applyBorder="1" applyAlignment="1">
      <alignment horizontal="center"/>
    </xf>
    <xf numFmtId="0" fontId="21" fillId="0" borderId="15" xfId="0" applyFont="1" applyBorder="1" applyAlignment="1">
      <alignment horizontal="center"/>
    </xf>
    <xf numFmtId="0" fontId="24" fillId="0" borderId="0" xfId="0" applyFont="1" applyAlignment="1">
      <alignment horizontal="center"/>
    </xf>
    <xf numFmtId="0" fontId="4" fillId="0" borderId="21" xfId="0" applyFont="1" applyBorder="1" applyAlignment="1">
      <alignment horizontal="center"/>
    </xf>
    <xf numFmtId="3" fontId="1" fillId="0" borderId="0" xfId="0" applyNumberFormat="1" applyFont="1"/>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3" fontId="1" fillId="0" borderId="3" xfId="0" applyNumberFormat="1" applyFont="1" applyBorder="1"/>
    <xf numFmtId="3" fontId="1" fillId="0" borderId="1" xfId="0" applyNumberFormat="1" applyFont="1" applyBorder="1"/>
    <xf numFmtId="0" fontId="1" fillId="0" borderId="15" xfId="0" applyFont="1" applyBorder="1" applyAlignment="1">
      <alignment horizontal="center"/>
    </xf>
    <xf numFmtId="3" fontId="3" fillId="0" borderId="0" xfId="0" applyNumberFormat="1" applyFont="1"/>
    <xf numFmtId="3" fontId="5" fillId="0" borderId="0" xfId="0" applyNumberFormat="1" applyFont="1"/>
    <xf numFmtId="3" fontId="6" fillId="0" borderId="0" xfId="0" applyNumberFormat="1" applyFont="1"/>
    <xf numFmtId="0" fontId="6" fillId="0" borderId="0" xfId="0" applyFont="1" applyAlignment="1">
      <alignment horizontal="center"/>
    </xf>
    <xf numFmtId="0" fontId="3" fillId="0" borderId="23" xfId="0" applyFont="1" applyBorder="1" applyAlignment="1">
      <alignment horizontal="center"/>
    </xf>
    <xf numFmtId="0" fontId="6" fillId="0" borderId="5" xfId="0" applyFont="1" applyBorder="1" applyAlignment="1">
      <alignment horizontal="center"/>
    </xf>
    <xf numFmtId="0" fontId="3" fillId="0" borderId="0" xfId="0" applyFont="1" applyAlignment="1">
      <alignment horizontal="center"/>
    </xf>
    <xf numFmtId="0" fontId="0" fillId="0" borderId="6" xfId="0" applyBorder="1" applyAlignment="1">
      <alignment horizontal="center"/>
    </xf>
    <xf numFmtId="0" fontId="0" fillId="0" borderId="24" xfId="0" applyBorder="1" applyAlignment="1">
      <alignment horizontal="center"/>
    </xf>
    <xf numFmtId="0" fontId="0" fillId="0" borderId="4" xfId="0" applyBorder="1" applyAlignment="1">
      <alignment horizontal="center"/>
    </xf>
    <xf numFmtId="3" fontId="0" fillId="0" borderId="25" xfId="0" applyNumberFormat="1" applyBorder="1" applyAlignment="1">
      <alignment horizontal="center"/>
    </xf>
    <xf numFmtId="3" fontId="0" fillId="0" borderId="25" xfId="0" applyNumberFormat="1" applyBorder="1"/>
    <xf numFmtId="3" fontId="0" fillId="0" borderId="26" xfId="0" applyNumberFormat="1" applyBorder="1"/>
    <xf numFmtId="3" fontId="3" fillId="0" borderId="27" xfId="0" applyNumberFormat="1" applyFont="1" applyBorder="1" applyAlignment="1">
      <alignment horizontal="center"/>
    </xf>
    <xf numFmtId="3" fontId="3" fillId="0" borderId="27" xfId="0" applyNumberFormat="1" applyFont="1" applyBorder="1"/>
    <xf numFmtId="3" fontId="27" fillId="0" borderId="27" xfId="0" applyNumberFormat="1" applyFont="1" applyBorder="1" applyAlignment="1">
      <alignment horizontal="center"/>
    </xf>
    <xf numFmtId="3" fontId="27" fillId="0" borderId="27" xfId="0" applyNumberFormat="1" applyFont="1" applyBorder="1"/>
    <xf numFmtId="0" fontId="27" fillId="0" borderId="0" xfId="0" applyFont="1"/>
    <xf numFmtId="3" fontId="0" fillId="0" borderId="27" xfId="0" quotePrefix="1" applyNumberFormat="1" applyBorder="1" applyAlignment="1">
      <alignment horizontal="center"/>
    </xf>
    <xf numFmtId="3" fontId="0" fillId="0" borderId="27" xfId="0" applyNumberFormat="1" applyBorder="1"/>
    <xf numFmtId="3" fontId="6" fillId="0" borderId="27" xfId="0" applyNumberFormat="1" applyFont="1" applyBorder="1"/>
    <xf numFmtId="3" fontId="0" fillId="0" borderId="27" xfId="0" applyNumberFormat="1" applyBorder="1" applyAlignment="1">
      <alignment horizontal="center"/>
    </xf>
    <xf numFmtId="3" fontId="7" fillId="0" borderId="27" xfId="0" applyNumberFormat="1" applyFont="1" applyBorder="1" applyAlignment="1">
      <alignment horizontal="right"/>
    </xf>
    <xf numFmtId="3" fontId="0" fillId="0" borderId="28" xfId="0" applyNumberFormat="1" applyBorder="1" applyAlignment="1">
      <alignment horizontal="center"/>
    </xf>
    <xf numFmtId="3" fontId="0" fillId="0" borderId="28" xfId="0" applyNumberFormat="1" applyBorder="1"/>
    <xf numFmtId="0" fontId="4" fillId="0" borderId="0" xfId="0" applyFont="1" applyAlignment="1">
      <alignment horizontal="center"/>
    </xf>
    <xf numFmtId="3" fontId="20" fillId="0" borderId="3" xfId="0" applyNumberFormat="1" applyFont="1" applyBorder="1"/>
    <xf numFmtId="3" fontId="20" fillId="0" borderId="27" xfId="0" applyNumberFormat="1" applyFont="1" applyBorder="1"/>
    <xf numFmtId="4" fontId="0" fillId="0" borderId="27" xfId="0" applyNumberFormat="1" applyBorder="1"/>
    <xf numFmtId="0" fontId="0" fillId="0" borderId="0" xfId="0" applyAlignment="1">
      <alignment horizontal="left"/>
    </xf>
    <xf numFmtId="3" fontId="1" fillId="0" borderId="13" xfId="0" applyNumberFormat="1" applyFont="1" applyBorder="1"/>
    <xf numFmtId="3" fontId="1" fillId="0" borderId="11" xfId="0" applyNumberFormat="1" applyFont="1" applyBorder="1"/>
    <xf numFmtId="3" fontId="1" fillId="0" borderId="17" xfId="0" applyNumberFormat="1" applyFont="1" applyBorder="1"/>
    <xf numFmtId="3" fontId="7" fillId="0" borderId="0" xfId="0" applyNumberFormat="1" applyFont="1" applyAlignment="1">
      <alignment horizontal="center"/>
    </xf>
    <xf numFmtId="3" fontId="3" fillId="0" borderId="15" xfId="0" applyNumberFormat="1" applyFont="1" applyBorder="1"/>
    <xf numFmtId="0" fontId="4" fillId="0" borderId="2" xfId="0" applyFont="1" applyBorder="1"/>
    <xf numFmtId="0" fontId="4" fillId="0" borderId="29" xfId="0" applyFont="1" applyBorder="1"/>
    <xf numFmtId="0" fontId="5" fillId="0" borderId="2" xfId="0" applyFont="1" applyBorder="1"/>
    <xf numFmtId="0" fontId="17" fillId="0" borderId="2" xfId="0" applyFont="1" applyBorder="1"/>
    <xf numFmtId="0" fontId="19" fillId="0" borderId="2" xfId="0" applyFont="1" applyBorder="1"/>
    <xf numFmtId="0" fontId="23" fillId="0" borderId="2" xfId="0" applyFont="1" applyBorder="1"/>
    <xf numFmtId="0" fontId="5" fillId="0" borderId="16" xfId="0" applyFont="1" applyBorder="1"/>
    <xf numFmtId="0" fontId="3" fillId="0" borderId="15" xfId="0" applyFont="1" applyBorder="1" applyAlignment="1">
      <alignment horizontal="center"/>
    </xf>
    <xf numFmtId="0" fontId="3" fillId="0" borderId="16" xfId="0" applyFont="1" applyBorder="1"/>
    <xf numFmtId="3" fontId="3" fillId="0" borderId="17" xfId="0" applyNumberFormat="1" applyFont="1" applyBorder="1"/>
    <xf numFmtId="0" fontId="7" fillId="0" borderId="18" xfId="0" applyFont="1" applyBorder="1" applyAlignment="1">
      <alignment horizontal="center"/>
    </xf>
    <xf numFmtId="0" fontId="7" fillId="0" borderId="29" xfId="0" applyFont="1" applyBorder="1"/>
    <xf numFmtId="3" fontId="7" fillId="0" borderId="20" xfId="0" applyNumberFormat="1" applyFont="1" applyBorder="1"/>
    <xf numFmtId="3" fontId="7" fillId="0" borderId="18" xfId="0" applyNumberFormat="1" applyFont="1" applyBorder="1"/>
    <xf numFmtId="0" fontId="7" fillId="0" borderId="15" xfId="0" applyFont="1" applyBorder="1" applyAlignment="1">
      <alignment horizontal="center"/>
    </xf>
    <xf numFmtId="0" fontId="19" fillId="0" borderId="16" xfId="0" applyFont="1" applyBorder="1"/>
    <xf numFmtId="3" fontId="7" fillId="0" borderId="17" xfId="0" applyNumberFormat="1" applyFont="1" applyBorder="1"/>
    <xf numFmtId="3" fontId="7" fillId="0" borderId="15" xfId="0" applyNumberFormat="1" applyFont="1" applyBorder="1"/>
    <xf numFmtId="0" fontId="19" fillId="0" borderId="29" xfId="0" applyFont="1" applyBorder="1"/>
    <xf numFmtId="3" fontId="4" fillId="0" borderId="0" xfId="0" applyNumberFormat="1" applyFont="1"/>
    <xf numFmtId="3" fontId="0" fillId="0" borderId="28" xfId="0" quotePrefix="1" applyNumberFormat="1" applyBorder="1" applyAlignment="1">
      <alignment horizontal="center"/>
    </xf>
    <xf numFmtId="3" fontId="27" fillId="0" borderId="1" xfId="0" applyNumberFormat="1" applyFont="1" applyBorder="1"/>
    <xf numFmtId="3" fontId="0" fillId="0" borderId="0" xfId="0" applyNumberFormat="1" applyAlignment="1">
      <alignment horizontal="left"/>
    </xf>
    <xf numFmtId="3" fontId="22" fillId="0" borderId="27" xfId="0" applyNumberFormat="1" applyFont="1" applyBorder="1"/>
    <xf numFmtId="3" fontId="32" fillId="0" borderId="27" xfId="0" applyNumberFormat="1" applyFont="1" applyBorder="1"/>
    <xf numFmtId="0" fontId="5" fillId="2" borderId="2" xfId="0" applyFont="1" applyFill="1" applyBorder="1"/>
    <xf numFmtId="3" fontId="3" fillId="2" borderId="0" xfId="0" applyNumberFormat="1" applyFont="1" applyFill="1"/>
    <xf numFmtId="0" fontId="23" fillId="3" borderId="2" xfId="0" applyFont="1" applyFill="1" applyBorder="1"/>
    <xf numFmtId="3" fontId="27" fillId="3" borderId="3" xfId="0" applyNumberFormat="1" applyFont="1" applyFill="1" applyBorder="1"/>
    <xf numFmtId="3" fontId="27" fillId="3" borderId="1" xfId="0" applyNumberFormat="1" applyFont="1" applyFill="1" applyBorder="1"/>
    <xf numFmtId="3" fontId="33" fillId="0" borderId="1" xfId="0" applyNumberFormat="1" applyFont="1" applyBorder="1"/>
    <xf numFmtId="0" fontId="12" fillId="0" borderId="0" xfId="0" applyFont="1" applyAlignment="1">
      <alignment horizontal="center"/>
    </xf>
    <xf numFmtId="0" fontId="34" fillId="0" borderId="1" xfId="0" applyFont="1" applyBorder="1" applyAlignment="1">
      <alignment horizontal="center"/>
    </xf>
    <xf numFmtId="0" fontId="35" fillId="0" borderId="1" xfId="0" applyFont="1" applyBorder="1" applyAlignment="1">
      <alignment horizontal="center"/>
    </xf>
    <xf numFmtId="0" fontId="36" fillId="0" borderId="2" xfId="0" applyFont="1" applyBorder="1"/>
    <xf numFmtId="3" fontId="35" fillId="0" borderId="3" xfId="0" applyNumberFormat="1" applyFont="1" applyBorder="1"/>
    <xf numFmtId="3" fontId="35" fillId="0" borderId="1" xfId="0" applyNumberFormat="1" applyFont="1" applyBorder="1"/>
    <xf numFmtId="0" fontId="37" fillId="0" borderId="0" xfId="0" applyFont="1"/>
    <xf numFmtId="3" fontId="34" fillId="0" borderId="3" xfId="0" applyNumberFormat="1" applyFont="1" applyBorder="1"/>
    <xf numFmtId="3" fontId="34" fillId="0" borderId="1" xfId="0" applyNumberFormat="1" applyFont="1" applyBorder="1"/>
    <xf numFmtId="0" fontId="34" fillId="0" borderId="18" xfId="0" applyFont="1" applyBorder="1" applyAlignment="1">
      <alignment horizontal="center"/>
    </xf>
    <xf numFmtId="3" fontId="34" fillId="0" borderId="20" xfId="0" applyNumberFormat="1" applyFont="1" applyBorder="1"/>
    <xf numFmtId="3" fontId="34" fillId="0" borderId="18" xfId="0" applyNumberFormat="1" applyFont="1" applyBorder="1"/>
    <xf numFmtId="0" fontId="35" fillId="0" borderId="15" xfId="0" applyFont="1" applyBorder="1" applyAlignment="1">
      <alignment horizontal="center"/>
    </xf>
    <xf numFmtId="0" fontId="36" fillId="0" borderId="16" xfId="0" applyFont="1" applyBorder="1"/>
    <xf numFmtId="3" fontId="35" fillId="0" borderId="17" xfId="0" applyNumberFormat="1" applyFont="1" applyBorder="1"/>
    <xf numFmtId="3" fontId="35" fillId="0" borderId="15" xfId="0" applyNumberFormat="1" applyFont="1" applyBorder="1"/>
    <xf numFmtId="3" fontId="35" fillId="0" borderId="21" xfId="0" applyNumberFormat="1" applyFont="1" applyBorder="1"/>
    <xf numFmtId="0" fontId="35" fillId="0" borderId="0" xfId="0" applyFont="1"/>
    <xf numFmtId="0" fontId="34" fillId="0" borderId="0" xfId="0" applyFont="1"/>
    <xf numFmtId="0" fontId="38" fillId="0" borderId="0" xfId="0" applyFont="1"/>
    <xf numFmtId="0" fontId="39" fillId="0" borderId="2" xfId="0" applyFont="1" applyBorder="1"/>
    <xf numFmtId="0" fontId="39" fillId="0" borderId="29" xfId="0" applyFont="1" applyBorder="1"/>
    <xf numFmtId="3" fontId="33" fillId="0" borderId="15" xfId="0" applyNumberFormat="1" applyFont="1" applyBorder="1"/>
    <xf numFmtId="3" fontId="33" fillId="0" borderId="18" xfId="0" applyNumberFormat="1" applyFont="1" applyBorder="1"/>
    <xf numFmtId="0" fontId="27" fillId="2" borderId="1" xfId="0" applyFont="1" applyFill="1" applyBorder="1" applyAlignment="1">
      <alignment horizontal="center"/>
    </xf>
    <xf numFmtId="0" fontId="27" fillId="2" borderId="2" xfId="0" applyFont="1" applyFill="1" applyBorder="1"/>
    <xf numFmtId="3" fontId="27" fillId="2" borderId="3" xfId="0" applyNumberFormat="1" applyFont="1" applyFill="1" applyBorder="1"/>
    <xf numFmtId="3" fontId="27" fillId="2" borderId="1" xfId="0" applyNumberFormat="1" applyFont="1" applyFill="1" applyBorder="1"/>
    <xf numFmtId="0" fontId="5" fillId="2" borderId="1" xfId="0" applyFont="1" applyFill="1" applyBorder="1" applyAlignment="1">
      <alignment horizontal="center"/>
    </xf>
    <xf numFmtId="3" fontId="5" fillId="2" borderId="3" xfId="0" applyNumberFormat="1" applyFont="1" applyFill="1" applyBorder="1"/>
    <xf numFmtId="3" fontId="5" fillId="2" borderId="1" xfId="0" applyNumberFormat="1" applyFont="1" applyFill="1" applyBorder="1"/>
    <xf numFmtId="3" fontId="6" fillId="2" borderId="0" xfId="0" applyNumberFormat="1" applyFont="1" applyFill="1"/>
    <xf numFmtId="3" fontId="2" fillId="0" borderId="0" xfId="0" applyNumberFormat="1" applyFont="1"/>
    <xf numFmtId="0" fontId="7" fillId="0" borderId="11" xfId="0" applyFont="1" applyBorder="1" applyAlignment="1">
      <alignment horizontal="center"/>
    </xf>
    <xf numFmtId="0" fontId="19" fillId="0" borderId="12" xfId="0" applyFont="1" applyBorder="1"/>
    <xf numFmtId="3" fontId="7" fillId="0" borderId="13" xfId="0" applyNumberFormat="1" applyFont="1" applyBorder="1"/>
    <xf numFmtId="3" fontId="7" fillId="0" borderId="11" xfId="0" applyNumberFormat="1" applyFont="1" applyBorder="1"/>
    <xf numFmtId="0" fontId="7" fillId="0" borderId="8" xfId="0" applyFont="1" applyBorder="1" applyAlignment="1">
      <alignment horizontal="center"/>
    </xf>
    <xf numFmtId="0" fontId="7" fillId="0" borderId="9" xfId="0" applyFont="1" applyBorder="1"/>
    <xf numFmtId="3" fontId="7" fillId="0" borderId="10" xfId="0" applyNumberFormat="1" applyFont="1" applyBorder="1"/>
    <xf numFmtId="3" fontId="7" fillId="0" borderId="8" xfId="0" applyNumberFormat="1" applyFont="1" applyBorder="1"/>
    <xf numFmtId="3" fontId="3" fillId="0" borderId="4" xfId="0" applyNumberFormat="1" applyFont="1" applyBorder="1"/>
    <xf numFmtId="0" fontId="27" fillId="2" borderId="11" xfId="0" applyFont="1" applyFill="1" applyBorder="1" applyAlignment="1">
      <alignment horizontal="center"/>
    </xf>
    <xf numFmtId="0" fontId="27" fillId="2" borderId="12" xfId="0" applyFont="1" applyFill="1" applyBorder="1"/>
    <xf numFmtId="0" fontId="27" fillId="2" borderId="13" xfId="0" applyFont="1" applyFill="1" applyBorder="1" applyAlignment="1">
      <alignment horizontal="center"/>
    </xf>
    <xf numFmtId="3" fontId="27" fillId="2" borderId="11" xfId="0" applyNumberFormat="1" applyFont="1" applyFill="1" applyBorder="1"/>
    <xf numFmtId="0" fontId="4" fillId="0" borderId="4" xfId="0" applyFont="1" applyBorder="1" applyAlignment="1">
      <alignment horizontal="center"/>
    </xf>
    <xf numFmtId="0" fontId="17" fillId="0" borderId="11" xfId="0" applyFont="1" applyBorder="1" applyAlignment="1">
      <alignment horizontal="center"/>
    </xf>
    <xf numFmtId="0" fontId="17" fillId="0" borderId="12" xfId="0" applyFont="1" applyBorder="1"/>
    <xf numFmtId="3" fontId="20" fillId="0" borderId="13" xfId="0" applyNumberFormat="1" applyFont="1" applyBorder="1"/>
    <xf numFmtId="3" fontId="20" fillId="0" borderId="11" xfId="0" applyNumberFormat="1" applyFont="1" applyBorder="1"/>
    <xf numFmtId="3" fontId="6" fillId="0" borderId="4" xfId="0" applyNumberFormat="1" applyFont="1" applyBorder="1"/>
    <xf numFmtId="0" fontId="4" fillId="0" borderId="8" xfId="0" applyFont="1" applyBorder="1" applyAlignment="1">
      <alignment horizontal="center"/>
    </xf>
    <xf numFmtId="0" fontId="5" fillId="0" borderId="9" xfId="0" applyFont="1" applyBorder="1"/>
    <xf numFmtId="0" fontId="7" fillId="0" borderId="12" xfId="0" applyFont="1" applyBorder="1"/>
    <xf numFmtId="0" fontId="23" fillId="3" borderId="9" xfId="0" applyFont="1" applyFill="1" applyBorder="1"/>
    <xf numFmtId="3" fontId="27" fillId="3" borderId="10" xfId="0" applyNumberFormat="1" applyFont="1" applyFill="1" applyBorder="1"/>
    <xf numFmtId="3" fontId="27" fillId="3" borderId="8" xfId="0" applyNumberFormat="1" applyFont="1" applyFill="1" applyBorder="1"/>
    <xf numFmtId="0" fontId="3" fillId="2" borderId="4" xfId="0" applyFont="1" applyFill="1" applyBorder="1" applyAlignment="1">
      <alignment horizontal="center"/>
    </xf>
    <xf numFmtId="3" fontId="3" fillId="2" borderId="4" xfId="0" applyNumberFormat="1" applyFont="1" applyFill="1" applyBorder="1"/>
    <xf numFmtId="0" fontId="3" fillId="0" borderId="7" xfId="0" applyFont="1" applyBorder="1"/>
    <xf numFmtId="3" fontId="3" fillId="0" borderId="14" xfId="0" applyNumberFormat="1" applyFont="1" applyBorder="1"/>
    <xf numFmtId="3" fontId="3" fillId="2" borderId="14" xfId="0" applyNumberFormat="1" applyFont="1" applyFill="1" applyBorder="1"/>
    <xf numFmtId="3" fontId="6" fillId="0" borderId="14" xfId="0" applyNumberFormat="1" applyFont="1" applyBorder="1"/>
    <xf numFmtId="3" fontId="41" fillId="0" borderId="0" xfId="0" applyNumberFormat="1" applyFont="1"/>
    <xf numFmtId="0" fontId="41" fillId="0" borderId="0" xfId="0" applyFont="1"/>
    <xf numFmtId="0" fontId="40" fillId="0" borderId="2" xfId="0" applyFont="1" applyBorder="1"/>
    <xf numFmtId="3" fontId="41" fillId="0" borderId="3" xfId="0" applyNumberFormat="1" applyFont="1" applyBorder="1"/>
    <xf numFmtId="3" fontId="41" fillId="0" borderId="1" xfId="0" applyNumberFormat="1" applyFont="1" applyBorder="1"/>
    <xf numFmtId="3" fontId="42" fillId="0" borderId="8" xfId="0" applyNumberFormat="1" applyFont="1" applyBorder="1"/>
    <xf numFmtId="3" fontId="42" fillId="0" borderId="1" xfId="0" applyNumberFormat="1" applyFont="1" applyBorder="1"/>
    <xf numFmtId="3" fontId="42" fillId="0" borderId="11" xfId="0" applyNumberFormat="1" applyFont="1" applyBorder="1"/>
    <xf numFmtId="3" fontId="43" fillId="0" borderId="0" xfId="0" applyNumberFormat="1" applyFont="1"/>
    <xf numFmtId="0" fontId="43" fillId="0" borderId="0" xfId="0" applyFont="1"/>
    <xf numFmtId="3" fontId="17" fillId="0" borderId="0" xfId="0" applyNumberFormat="1" applyFont="1"/>
    <xf numFmtId="0" fontId="20" fillId="0" borderId="2" xfId="0" applyFont="1" applyBorder="1"/>
    <xf numFmtId="3" fontId="27" fillId="0" borderId="0" xfId="0" applyNumberFormat="1" applyFont="1"/>
    <xf numFmtId="0" fontId="27" fillId="0" borderId="1" xfId="0" applyFont="1" applyBorder="1" applyAlignment="1">
      <alignment horizontal="center"/>
    </xf>
    <xf numFmtId="0" fontId="27" fillId="0" borderId="2" xfId="0" applyFont="1" applyBorder="1"/>
    <xf numFmtId="3" fontId="27" fillId="0" borderId="3" xfId="0" applyNumberFormat="1" applyFont="1" applyBorder="1"/>
    <xf numFmtId="3" fontId="18" fillId="0" borderId="0" xfId="0" applyNumberFormat="1" applyFont="1"/>
    <xf numFmtId="3" fontId="18" fillId="0" borderId="14" xfId="0" applyNumberFormat="1" applyFont="1" applyBorder="1"/>
    <xf numFmtId="3" fontId="45" fillId="0" borderId="4" xfId="0" applyNumberFormat="1" applyFont="1" applyBorder="1"/>
    <xf numFmtId="3" fontId="46" fillId="0" borderId="0" xfId="0" applyNumberFormat="1" applyFont="1"/>
    <xf numFmtId="0" fontId="47" fillId="0" borderId="2" xfId="0" applyFont="1" applyBorder="1"/>
    <xf numFmtId="0" fontId="43" fillId="0" borderId="1" xfId="0" applyFont="1" applyBorder="1" applyAlignment="1">
      <alignment horizontal="center"/>
    </xf>
    <xf numFmtId="3" fontId="43" fillId="0" borderId="3" xfId="0" applyNumberFormat="1" applyFont="1" applyBorder="1"/>
    <xf numFmtId="3" fontId="43" fillId="0" borderId="13" xfId="0" applyNumberFormat="1" applyFont="1" applyBorder="1"/>
    <xf numFmtId="0" fontId="43" fillId="0" borderId="15" xfId="0" applyFont="1" applyBorder="1" applyAlignment="1">
      <alignment horizontal="center"/>
    </xf>
    <xf numFmtId="0" fontId="23" fillId="0" borderId="16" xfId="0" applyFont="1" applyBorder="1"/>
    <xf numFmtId="3" fontId="43" fillId="0" borderId="17" xfId="0" applyNumberFormat="1" applyFont="1" applyBorder="1"/>
    <xf numFmtId="3" fontId="27" fillId="0" borderId="15" xfId="0" applyNumberFormat="1" applyFont="1" applyBorder="1"/>
    <xf numFmtId="0" fontId="19" fillId="0" borderId="9" xfId="0" applyFont="1" applyBorder="1"/>
    <xf numFmtId="0" fontId="27" fillId="0" borderId="8" xfId="0" applyFont="1" applyBorder="1" applyAlignment="1">
      <alignment horizontal="center"/>
    </xf>
    <xf numFmtId="3" fontId="27" fillId="0" borderId="10" xfId="0" applyNumberFormat="1" applyFont="1" applyBorder="1"/>
    <xf numFmtId="3" fontId="27" fillId="0" borderId="8" xfId="0" applyNumberFormat="1" applyFont="1" applyBorder="1"/>
    <xf numFmtId="3" fontId="27" fillId="0" borderId="11" xfId="0" applyNumberFormat="1" applyFont="1" applyBorder="1"/>
    <xf numFmtId="0" fontId="22" fillId="0" borderId="4" xfId="0" applyFont="1" applyBorder="1" applyAlignment="1">
      <alignment horizontal="center"/>
    </xf>
    <xf numFmtId="3" fontId="22" fillId="0" borderId="14" xfId="0" applyNumberFormat="1" applyFont="1" applyBorder="1"/>
    <xf numFmtId="0" fontId="43" fillId="0" borderId="11" xfId="0" applyFont="1" applyBorder="1" applyAlignment="1">
      <alignment horizontal="center"/>
    </xf>
    <xf numFmtId="0" fontId="17" fillId="0" borderId="16" xfId="0" applyFont="1" applyBorder="1"/>
    <xf numFmtId="3" fontId="20" fillId="0" borderId="17" xfId="0" applyNumberFormat="1" applyFont="1" applyBorder="1"/>
    <xf numFmtId="3" fontId="20" fillId="0" borderId="15" xfId="0" applyNumberFormat="1" applyFont="1" applyBorder="1"/>
    <xf numFmtId="0" fontId="27" fillId="0" borderId="15" xfId="0" applyFont="1" applyBorder="1" applyAlignment="1">
      <alignment horizontal="center"/>
    </xf>
    <xf numFmtId="3" fontId="27" fillId="0" borderId="17" xfId="0" applyNumberFormat="1" applyFont="1" applyBorder="1"/>
    <xf numFmtId="0" fontId="27" fillId="0" borderId="9" xfId="0" applyFont="1" applyBorder="1"/>
    <xf numFmtId="3" fontId="28" fillId="0" borderId="0" xfId="0" applyNumberFormat="1" applyFont="1" applyAlignment="1">
      <alignment horizontal="left"/>
    </xf>
    <xf numFmtId="3" fontId="11" fillId="0" borderId="0" xfId="0" applyNumberFormat="1" applyFont="1"/>
    <xf numFmtId="3" fontId="4" fillId="0" borderId="30" xfId="0" applyNumberFormat="1" applyFont="1" applyBorder="1"/>
    <xf numFmtId="3" fontId="5" fillId="0" borderId="30" xfId="0" applyNumberFormat="1" applyFont="1" applyBorder="1"/>
    <xf numFmtId="3" fontId="7" fillId="0" borderId="21" xfId="0" applyNumberFormat="1" applyFont="1" applyBorder="1"/>
    <xf numFmtId="3" fontId="7" fillId="0" borderId="31" xfId="0" applyNumberFormat="1" applyFont="1" applyBorder="1"/>
    <xf numFmtId="3" fontId="7" fillId="0" borderId="32" xfId="0" applyNumberFormat="1" applyFont="1" applyBorder="1"/>
    <xf numFmtId="3" fontId="17" fillId="0" borderId="21" xfId="0" applyNumberFormat="1" applyFont="1" applyBorder="1"/>
    <xf numFmtId="3" fontId="40" fillId="0" borderId="21" xfId="0" applyNumberFormat="1" applyFont="1" applyBorder="1"/>
    <xf numFmtId="3" fontId="17" fillId="0" borderId="22" xfId="0" applyNumberFormat="1" applyFont="1" applyBorder="1"/>
    <xf numFmtId="3" fontId="20" fillId="0" borderId="21" xfId="0" applyNumberFormat="1" applyFont="1" applyBorder="1"/>
    <xf numFmtId="3" fontId="3" fillId="0" borderId="32" xfId="0" applyNumberFormat="1" applyFont="1" applyBorder="1"/>
    <xf numFmtId="3" fontId="3" fillId="0" borderId="21" xfId="0" applyNumberFormat="1" applyFont="1" applyBorder="1"/>
    <xf numFmtId="3" fontId="3" fillId="0" borderId="31" xfId="0" applyNumberFormat="1" applyFont="1" applyBorder="1"/>
    <xf numFmtId="3" fontId="27" fillId="0" borderId="21" xfId="0" applyNumberFormat="1" applyFont="1" applyBorder="1"/>
    <xf numFmtId="3" fontId="3" fillId="0" borderId="30" xfId="0" applyNumberFormat="1" applyFont="1" applyBorder="1"/>
    <xf numFmtId="3" fontId="19" fillId="0" borderId="31" xfId="0" applyNumberFormat="1" applyFont="1" applyBorder="1"/>
    <xf numFmtId="3" fontId="27" fillId="0" borderId="32" xfId="0" applyNumberFormat="1" applyFont="1" applyBorder="1"/>
    <xf numFmtId="3" fontId="5" fillId="0" borderId="21" xfId="0" applyNumberFormat="1" applyFont="1" applyBorder="1"/>
    <xf numFmtId="3" fontId="5" fillId="0" borderId="31" xfId="0" applyNumberFormat="1" applyFont="1" applyBorder="1"/>
    <xf numFmtId="3" fontId="19" fillId="0" borderId="32" xfId="0" applyNumberFormat="1" applyFont="1" applyBorder="1"/>
    <xf numFmtId="3" fontId="47" fillId="0" borderId="21" xfId="0" applyNumberFormat="1" applyFont="1" applyBorder="1"/>
    <xf numFmtId="3" fontId="19" fillId="0" borderId="21" xfId="0" applyNumberFormat="1" applyFont="1" applyBorder="1"/>
    <xf numFmtId="3" fontId="23" fillId="0" borderId="22" xfId="0" applyNumberFormat="1" applyFont="1" applyBorder="1"/>
    <xf numFmtId="3" fontId="23" fillId="0" borderId="31" xfId="0" applyNumberFormat="1" applyFont="1" applyBorder="1"/>
    <xf numFmtId="3" fontId="39" fillId="0" borderId="19" xfId="0" applyNumberFormat="1" applyFont="1" applyBorder="1"/>
    <xf numFmtId="3" fontId="39" fillId="0" borderId="21" xfId="0" applyNumberFormat="1" applyFont="1" applyBorder="1"/>
    <xf numFmtId="3" fontId="36" fillId="0" borderId="21" xfId="0" applyNumberFormat="1" applyFont="1" applyBorder="1"/>
    <xf numFmtId="3" fontId="36" fillId="0" borderId="22" xfId="0" applyNumberFormat="1" applyFont="1" applyBorder="1"/>
    <xf numFmtId="0" fontId="28" fillId="0" borderId="0" xfId="0" applyFont="1"/>
    <xf numFmtId="3" fontId="28" fillId="0" borderId="0" xfId="0" applyNumberFormat="1" applyFont="1"/>
    <xf numFmtId="0" fontId="3" fillId="0" borderId="4" xfId="0" applyFont="1" applyBorder="1"/>
    <xf numFmtId="0" fontId="6" fillId="0" borderId="4" xfId="0" applyFont="1" applyBorder="1" applyAlignment="1">
      <alignment horizontal="center"/>
    </xf>
    <xf numFmtId="0" fontId="6" fillId="0" borderId="4" xfId="0" applyFont="1" applyBorder="1"/>
    <xf numFmtId="0" fontId="19" fillId="0" borderId="0" xfId="0" applyFont="1" applyAlignment="1">
      <alignment horizontal="center"/>
    </xf>
    <xf numFmtId="3" fontId="19" fillId="0" borderId="0" xfId="0" applyNumberFormat="1" applyFont="1"/>
    <xf numFmtId="0" fontId="22" fillId="0" borderId="0" xfId="0" applyFont="1"/>
    <xf numFmtId="3" fontId="17" fillId="0" borderId="31" xfId="0" applyNumberFormat="1" applyFont="1" applyBorder="1"/>
    <xf numFmtId="3" fontId="17" fillId="0" borderId="13" xfId="0" applyNumberFormat="1" applyFont="1" applyBorder="1"/>
    <xf numFmtId="3" fontId="17" fillId="0" borderId="11" xfId="0" applyNumberFormat="1" applyFont="1" applyBorder="1"/>
    <xf numFmtId="0" fontId="17" fillId="0" borderId="8" xfId="0" applyFont="1" applyBorder="1" applyAlignment="1">
      <alignment horizontal="center"/>
    </xf>
    <xf numFmtId="0" fontId="17" fillId="0" borderId="9" xfId="0" applyFont="1" applyBorder="1"/>
    <xf numFmtId="3" fontId="17" fillId="0" borderId="32" xfId="0" applyNumberFormat="1" applyFont="1" applyBorder="1"/>
    <xf numFmtId="3" fontId="17" fillId="0" borderId="10" xfId="0" applyNumberFormat="1" applyFont="1" applyBorder="1"/>
    <xf numFmtId="0" fontId="20" fillId="0" borderId="9" xfId="0" applyFont="1" applyBorder="1"/>
    <xf numFmtId="3" fontId="20" fillId="0" borderId="32" xfId="0" applyNumberFormat="1" applyFont="1" applyBorder="1"/>
    <xf numFmtId="0" fontId="27" fillId="0" borderId="7" xfId="0" applyFont="1" applyBorder="1"/>
    <xf numFmtId="3" fontId="27" fillId="0" borderId="30" xfId="0" applyNumberFormat="1" applyFont="1" applyBorder="1"/>
    <xf numFmtId="0" fontId="5" fillId="0" borderId="18" xfId="0" applyFont="1" applyBorder="1" applyAlignment="1">
      <alignment horizontal="center"/>
    </xf>
    <xf numFmtId="0" fontId="5" fillId="0" borderId="29" xfId="0" applyFont="1" applyBorder="1"/>
    <xf numFmtId="3" fontId="5" fillId="0" borderId="19" xfId="0" applyNumberFormat="1" applyFont="1" applyBorder="1"/>
    <xf numFmtId="3" fontId="5" fillId="0" borderId="20" xfId="0" applyNumberFormat="1" applyFont="1" applyBorder="1"/>
    <xf numFmtId="3" fontId="5" fillId="0" borderId="18" xfId="0" applyNumberFormat="1" applyFont="1" applyBorder="1"/>
    <xf numFmtId="3" fontId="5" fillId="0" borderId="6" xfId="0" applyNumberFormat="1" applyFont="1" applyBorder="1"/>
    <xf numFmtId="0" fontId="44" fillId="0" borderId="18" xfId="0" applyFont="1" applyBorder="1" applyAlignment="1">
      <alignment horizontal="center"/>
    </xf>
    <xf numFmtId="0" fontId="23" fillId="0" borderId="29" xfId="0" applyFont="1" applyBorder="1"/>
    <xf numFmtId="3" fontId="23" fillId="0" borderId="19" xfId="0" applyNumberFormat="1" applyFont="1" applyBorder="1"/>
    <xf numFmtId="3" fontId="27" fillId="0" borderId="20" xfId="0" applyNumberFormat="1" applyFont="1" applyBorder="1"/>
    <xf numFmtId="3" fontId="27" fillId="0" borderId="18" xfId="0" applyNumberFormat="1" applyFont="1" applyBorder="1"/>
    <xf numFmtId="3" fontId="3" fillId="0" borderId="18" xfId="0" applyNumberFormat="1" applyFont="1" applyBorder="1"/>
    <xf numFmtId="165" fontId="1" fillId="0" borderId="0" xfId="0" applyNumberFormat="1" applyFont="1"/>
    <xf numFmtId="165" fontId="14" fillId="0" borderId="0" xfId="0" applyNumberFormat="1" applyFont="1" applyAlignment="1">
      <alignment horizontal="center"/>
    </xf>
    <xf numFmtId="165" fontId="7" fillId="0" borderId="0" xfId="0" applyNumberFormat="1" applyFont="1" applyAlignment="1">
      <alignment horizontal="center"/>
    </xf>
    <xf numFmtId="165" fontId="4" fillId="0" borderId="4" xfId="0" applyNumberFormat="1" applyFont="1" applyBorder="1"/>
    <xf numFmtId="165" fontId="5" fillId="0" borderId="4" xfId="0" applyNumberFormat="1" applyFont="1" applyBorder="1"/>
    <xf numFmtId="165" fontId="7" fillId="0" borderId="3" xfId="0" applyNumberFormat="1" applyFont="1" applyBorder="1"/>
    <xf numFmtId="165" fontId="7" fillId="0" borderId="13" xfId="0" applyNumberFormat="1" applyFont="1" applyBorder="1"/>
    <xf numFmtId="165" fontId="3" fillId="0" borderId="4" xfId="0" applyNumberFormat="1" applyFont="1" applyBorder="1"/>
    <xf numFmtId="165" fontId="20" fillId="0" borderId="3" xfId="0" applyNumberFormat="1" applyFont="1" applyBorder="1"/>
    <xf numFmtId="165" fontId="41" fillId="0" borderId="3" xfId="0" applyNumberFormat="1" applyFont="1" applyBorder="1"/>
    <xf numFmtId="165" fontId="20" fillId="0" borderId="13" xfId="0" applyNumberFormat="1" applyFont="1" applyBorder="1"/>
    <xf numFmtId="165" fontId="6" fillId="0" borderId="4" xfId="0" applyNumberFormat="1" applyFont="1" applyBorder="1"/>
    <xf numFmtId="165" fontId="42" fillId="0" borderId="3" xfId="0" applyNumberFormat="1" applyFont="1" applyBorder="1"/>
    <xf numFmtId="165" fontId="42" fillId="0" borderId="13" xfId="0" applyNumberFormat="1" applyFont="1" applyBorder="1"/>
    <xf numFmtId="165" fontId="45" fillId="0" borderId="4" xfId="0" applyNumberFormat="1" applyFont="1" applyBorder="1"/>
    <xf numFmtId="165" fontId="27" fillId="0" borderId="3" xfId="0" applyNumberFormat="1" applyFont="1" applyBorder="1"/>
    <xf numFmtId="165" fontId="7" fillId="0" borderId="1" xfId="0" applyNumberFormat="1" applyFont="1" applyBorder="1"/>
    <xf numFmtId="165" fontId="7" fillId="0" borderId="15" xfId="0" applyNumberFormat="1" applyFont="1" applyBorder="1"/>
    <xf numFmtId="165" fontId="3" fillId="0" borderId="3" xfId="0" applyNumberFormat="1" applyFont="1" applyBorder="1"/>
    <xf numFmtId="165" fontId="7" fillId="0" borderId="10" xfId="0" applyNumberFormat="1" applyFont="1" applyBorder="1"/>
    <xf numFmtId="165" fontId="17" fillId="0" borderId="3" xfId="0" applyNumberFormat="1" applyFont="1" applyBorder="1"/>
    <xf numFmtId="165" fontId="27" fillId="0" borderId="13" xfId="0" applyNumberFormat="1" applyFont="1" applyBorder="1"/>
    <xf numFmtId="165" fontId="22" fillId="0" borderId="0" xfId="0" applyNumberFormat="1" applyFont="1"/>
    <xf numFmtId="165" fontId="4" fillId="0" borderId="0" xfId="0" applyNumberFormat="1" applyFont="1" applyAlignment="1">
      <alignment horizontal="center"/>
    </xf>
    <xf numFmtId="165" fontId="9" fillId="0" borderId="0" xfId="0" applyNumberFormat="1" applyFont="1" applyAlignment="1">
      <alignment horizontal="center"/>
    </xf>
    <xf numFmtId="165" fontId="16" fillId="0" borderId="0" xfId="0" applyNumberFormat="1" applyFont="1" applyAlignment="1">
      <alignment horizontal="center"/>
    </xf>
    <xf numFmtId="165" fontId="34" fillId="0" borderId="0" xfId="0" applyNumberFormat="1" applyFont="1"/>
    <xf numFmtId="165" fontId="35" fillId="0" borderId="0" xfId="0" applyNumberFormat="1" applyFont="1"/>
    <xf numFmtId="165" fontId="19" fillId="0" borderId="0" xfId="0" applyNumberFormat="1" applyFont="1" applyAlignment="1">
      <alignment horizontal="center"/>
    </xf>
    <xf numFmtId="165" fontId="20" fillId="0" borderId="0" xfId="0" applyNumberFormat="1" applyFont="1"/>
    <xf numFmtId="165" fontId="42" fillId="0" borderId="8" xfId="0" applyNumberFormat="1" applyFont="1" applyBorder="1"/>
    <xf numFmtId="165" fontId="27" fillId="0" borderId="10" xfId="0" applyNumberFormat="1" applyFont="1" applyBorder="1"/>
    <xf numFmtId="165" fontId="7" fillId="0" borderId="11" xfId="0" applyNumberFormat="1" applyFont="1" applyBorder="1"/>
    <xf numFmtId="165" fontId="27" fillId="0" borderId="15" xfId="0" applyNumberFormat="1" applyFont="1" applyBorder="1"/>
    <xf numFmtId="165" fontId="49" fillId="0" borderId="0" xfId="0" applyNumberFormat="1" applyFont="1" applyAlignment="1">
      <alignment horizontal="center"/>
    </xf>
    <xf numFmtId="165" fontId="50" fillId="0" borderId="4" xfId="0" applyNumberFormat="1" applyFont="1" applyBorder="1"/>
    <xf numFmtId="165" fontId="18" fillId="0" borderId="4" xfId="0" applyNumberFormat="1" applyFont="1" applyBorder="1"/>
    <xf numFmtId="165" fontId="46" fillId="0" borderId="4" xfId="0" applyNumberFormat="1" applyFont="1" applyBorder="1"/>
    <xf numFmtId="165" fontId="50" fillId="0" borderId="0" xfId="0" applyNumberFormat="1" applyFont="1" applyAlignment="1">
      <alignment horizontal="center"/>
    </xf>
    <xf numFmtId="165" fontId="48" fillId="0" borderId="0" xfId="0" applyNumberFormat="1" applyFont="1" applyAlignment="1">
      <alignment horizontal="center"/>
    </xf>
    <xf numFmtId="165" fontId="28" fillId="0" borderId="0" xfId="0" applyNumberFormat="1" applyFont="1" applyAlignment="1">
      <alignment horizontal="center"/>
    </xf>
    <xf numFmtId="165" fontId="7" fillId="0" borderId="8" xfId="0" applyNumberFormat="1" applyFont="1" applyBorder="1"/>
    <xf numFmtId="165" fontId="20" fillId="0" borderId="1" xfId="0" applyNumberFormat="1" applyFont="1" applyBorder="1"/>
    <xf numFmtId="165" fontId="41" fillId="0" borderId="1" xfId="0" applyNumberFormat="1" applyFont="1" applyBorder="1"/>
    <xf numFmtId="165" fontId="20" fillId="0" borderId="11" xfId="0" applyNumberFormat="1" applyFont="1" applyBorder="1"/>
    <xf numFmtId="165" fontId="51" fillId="0" borderId="8" xfId="0" applyNumberFormat="1" applyFont="1" applyBorder="1"/>
    <xf numFmtId="165" fontId="51" fillId="0" borderId="1" xfId="0" applyNumberFormat="1" applyFont="1" applyBorder="1"/>
    <xf numFmtId="165" fontId="51" fillId="0" borderId="11" xfId="0" applyNumberFormat="1" applyFont="1" applyBorder="1"/>
    <xf numFmtId="165" fontId="6" fillId="0" borderId="8" xfId="0" applyNumberFormat="1" applyFont="1" applyBorder="1"/>
    <xf numFmtId="165" fontId="6" fillId="0" borderId="1" xfId="0" applyNumberFormat="1" applyFont="1" applyBorder="1"/>
    <xf numFmtId="165" fontId="6" fillId="0" borderId="11" xfId="0" applyNumberFormat="1" applyFont="1" applyBorder="1"/>
    <xf numFmtId="165" fontId="17" fillId="0" borderId="1" xfId="0" applyNumberFormat="1" applyFont="1" applyBorder="1"/>
    <xf numFmtId="3" fontId="29" fillId="0" borderId="0" xfId="0" applyNumberFormat="1" applyFont="1"/>
    <xf numFmtId="3" fontId="43" fillId="0" borderId="11" xfId="0" applyNumberFormat="1" applyFont="1" applyBorder="1"/>
    <xf numFmtId="165" fontId="17" fillId="0" borderId="11" xfId="0" applyNumberFormat="1" applyFont="1" applyBorder="1"/>
    <xf numFmtId="0" fontId="27" fillId="0" borderId="12" xfId="0" applyFont="1" applyBorder="1"/>
    <xf numFmtId="3" fontId="19" fillId="0" borderId="0" xfId="0" applyNumberFormat="1" applyFont="1" applyAlignment="1">
      <alignment horizontal="center"/>
    </xf>
    <xf numFmtId="165" fontId="7" fillId="0" borderId="17" xfId="0" applyNumberFormat="1" applyFont="1" applyBorder="1"/>
    <xf numFmtId="3" fontId="19" fillId="0" borderId="22" xfId="0" applyNumberFormat="1" applyFont="1" applyBorder="1"/>
    <xf numFmtId="0" fontId="17" fillId="0" borderId="15" xfId="0" applyFont="1" applyBorder="1" applyAlignment="1">
      <alignment horizontal="center"/>
    </xf>
    <xf numFmtId="3" fontId="17" fillId="0" borderId="17" xfId="0" applyNumberFormat="1" applyFont="1" applyBorder="1"/>
    <xf numFmtId="0" fontId="5" fillId="0" borderId="30" xfId="0" applyFont="1" applyBorder="1"/>
    <xf numFmtId="0" fontId="5" fillId="0" borderId="14" xfId="0" applyFont="1" applyBorder="1"/>
    <xf numFmtId="165" fontId="27" fillId="0" borderId="17" xfId="0" applyNumberFormat="1" applyFont="1" applyBorder="1"/>
    <xf numFmtId="3" fontId="42" fillId="0" borderId="3" xfId="0" applyNumberFormat="1" applyFont="1" applyBorder="1"/>
    <xf numFmtId="3" fontId="42" fillId="0" borderId="13" xfId="0" applyNumberFormat="1" applyFont="1" applyBorder="1"/>
    <xf numFmtId="3" fontId="3" fillId="0" borderId="20" xfId="0" applyNumberFormat="1" applyFont="1" applyBorder="1"/>
    <xf numFmtId="3" fontId="27" fillId="0" borderId="13" xfId="0" applyNumberFormat="1" applyFont="1" applyBorder="1"/>
    <xf numFmtId="3" fontId="16" fillId="0" borderId="0" xfId="0" applyNumberFormat="1" applyFont="1" applyAlignment="1">
      <alignment horizontal="center"/>
    </xf>
    <xf numFmtId="3" fontId="34" fillId="0" borderId="0" xfId="0" applyNumberFormat="1" applyFont="1"/>
    <xf numFmtId="3" fontId="35" fillId="0" borderId="0" xfId="0" applyNumberFormat="1" applyFont="1"/>
    <xf numFmtId="3" fontId="5" fillId="0" borderId="5" xfId="0" applyNumberFormat="1" applyFont="1" applyBorder="1"/>
    <xf numFmtId="3" fontId="6" fillId="0" borderId="6" xfId="0" applyNumberFormat="1" applyFont="1" applyBorder="1"/>
    <xf numFmtId="165" fontId="17" fillId="0" borderId="13" xfId="0" applyNumberFormat="1" applyFont="1" applyBorder="1"/>
    <xf numFmtId="0" fontId="18" fillId="0" borderId="2" xfId="0" applyFont="1" applyBorder="1"/>
    <xf numFmtId="3" fontId="18" fillId="0" borderId="31" xfId="0" applyNumberFormat="1" applyFont="1" applyBorder="1"/>
    <xf numFmtId="165" fontId="6" fillId="0" borderId="3" xfId="0" applyNumberFormat="1" applyFont="1" applyBorder="1"/>
    <xf numFmtId="165" fontId="3" fillId="0" borderId="1" xfId="0" applyNumberFormat="1" applyFont="1" applyBorder="1"/>
    <xf numFmtId="165" fontId="27" fillId="0" borderId="1" xfId="0" applyNumberFormat="1" applyFont="1" applyBorder="1"/>
    <xf numFmtId="0" fontId="6" fillId="0" borderId="8" xfId="0" applyFont="1" applyBorder="1" applyAlignment="1">
      <alignment horizontal="center"/>
    </xf>
    <xf numFmtId="0" fontId="18" fillId="0" borderId="9" xfId="0" applyFont="1" applyBorder="1"/>
    <xf numFmtId="3" fontId="18" fillId="0" borderId="32" xfId="0" applyNumberFormat="1" applyFont="1" applyBorder="1"/>
    <xf numFmtId="3" fontId="6" fillId="0" borderId="10" xfId="0" applyNumberFormat="1" applyFont="1" applyBorder="1"/>
    <xf numFmtId="3" fontId="6" fillId="0" borderId="8" xfId="0" applyNumberFormat="1" applyFont="1" applyBorder="1"/>
    <xf numFmtId="165" fontId="6" fillId="0" borderId="10" xfId="0" applyNumberFormat="1" applyFont="1" applyBorder="1"/>
    <xf numFmtId="0" fontId="18" fillId="0" borderId="1" xfId="0" applyFont="1" applyBorder="1" applyAlignment="1">
      <alignment horizontal="center"/>
    </xf>
    <xf numFmtId="3" fontId="18" fillId="0" borderId="21" xfId="0" applyNumberFormat="1" applyFont="1" applyBorder="1"/>
    <xf numFmtId="0" fontId="6" fillId="0" borderId="1" xfId="0" applyFont="1" applyBorder="1" applyAlignment="1">
      <alignment horizontal="center"/>
    </xf>
    <xf numFmtId="3" fontId="6" fillId="0" borderId="18" xfId="0" applyNumberFormat="1" applyFont="1" applyBorder="1"/>
    <xf numFmtId="3" fontId="6" fillId="0" borderId="20" xfId="0" applyNumberFormat="1" applyFont="1" applyBorder="1"/>
    <xf numFmtId="165" fontId="6" fillId="0" borderId="20" xfId="0" applyNumberFormat="1" applyFont="1" applyBorder="1"/>
    <xf numFmtId="0" fontId="6" fillId="0" borderId="11" xfId="0" applyFont="1" applyBorder="1" applyAlignment="1">
      <alignment horizontal="center"/>
    </xf>
    <xf numFmtId="0" fontId="18" fillId="0" borderId="12" xfId="0" applyFont="1" applyBorder="1"/>
    <xf numFmtId="165" fontId="6" fillId="0" borderId="13" xfId="0" applyNumberFormat="1" applyFont="1" applyBorder="1"/>
    <xf numFmtId="3" fontId="18" fillId="0" borderId="1" xfId="0" applyNumberFormat="1" applyFont="1" applyBorder="1"/>
    <xf numFmtId="3" fontId="43" fillId="0" borderId="1" xfId="0" applyNumberFormat="1" applyFont="1" applyBorder="1"/>
    <xf numFmtId="3" fontId="43" fillId="0" borderId="15" xfId="0" applyNumberFormat="1" applyFont="1" applyBorder="1"/>
    <xf numFmtId="3" fontId="22" fillId="0" borderId="30" xfId="0" applyNumberFormat="1" applyFont="1" applyBorder="1"/>
    <xf numFmtId="0" fontId="53" fillId="0" borderId="0" xfId="0" applyFont="1" applyAlignment="1" applyProtection="1">
      <alignment horizontal="left"/>
      <protection locked="0"/>
    </xf>
    <xf numFmtId="165" fontId="20" fillId="0" borderId="4" xfId="0" applyNumberFormat="1" applyFont="1" applyBorder="1"/>
    <xf numFmtId="165" fontId="17" fillId="0" borderId="8" xfId="0" applyNumberFormat="1" applyFont="1" applyBorder="1"/>
    <xf numFmtId="0" fontId="5" fillId="0" borderId="5" xfId="0" applyFont="1" applyBorder="1" applyAlignment="1">
      <alignment horizontal="center"/>
    </xf>
    <xf numFmtId="0" fontId="5" fillId="0" borderId="23" xfId="0" applyFont="1" applyBorder="1"/>
    <xf numFmtId="3" fontId="5" fillId="0" borderId="33" xfId="0" applyNumberFormat="1" applyFont="1" applyBorder="1"/>
    <xf numFmtId="165" fontId="5" fillId="0" borderId="5" xfId="0" applyNumberFormat="1" applyFont="1" applyBorder="1"/>
    <xf numFmtId="165" fontId="5" fillId="0" borderId="18" xfId="0" applyNumberFormat="1" applyFont="1" applyBorder="1"/>
    <xf numFmtId="165" fontId="18" fillId="0" borderId="18" xfId="0" applyNumberFormat="1" applyFont="1" applyBorder="1"/>
    <xf numFmtId="3" fontId="40" fillId="0" borderId="1" xfId="0" applyNumberFormat="1" applyFont="1" applyBorder="1"/>
    <xf numFmtId="3" fontId="17" fillId="0" borderId="8" xfId="0" applyNumberFormat="1" applyFont="1" applyBorder="1"/>
    <xf numFmtId="3" fontId="22" fillId="0" borderId="4" xfId="0" applyNumberFormat="1" applyFont="1" applyBorder="1"/>
    <xf numFmtId="0" fontId="28" fillId="0" borderId="0" xfId="0" applyFont="1" applyAlignment="1">
      <alignment horizontal="center"/>
    </xf>
    <xf numFmtId="165" fontId="52" fillId="0" borderId="5" xfId="0" applyNumberFormat="1" applyFont="1" applyBorder="1"/>
    <xf numFmtId="3" fontId="27" fillId="0" borderId="4" xfId="0" applyNumberFormat="1" applyFont="1" applyBorder="1"/>
    <xf numFmtId="165" fontId="27" fillId="0" borderId="4" xfId="0" applyNumberFormat="1" applyFont="1" applyBorder="1"/>
    <xf numFmtId="165" fontId="7" fillId="0" borderId="4" xfId="0" applyNumberFormat="1" applyFont="1" applyBorder="1"/>
    <xf numFmtId="3" fontId="27" fillId="0" borderId="31" xfId="0" applyNumberFormat="1" applyFont="1" applyBorder="1"/>
    <xf numFmtId="0" fontId="16" fillId="0" borderId="4" xfId="0" applyFont="1" applyBorder="1" applyAlignment="1">
      <alignment horizontal="center" vertical="center"/>
    </xf>
    <xf numFmtId="0" fontId="28" fillId="0" borderId="4" xfId="0" applyFont="1" applyBorder="1" applyAlignment="1">
      <alignment horizontal="center" vertical="center"/>
    </xf>
    <xf numFmtId="0" fontId="3" fillId="0" borderId="4" xfId="0" applyFont="1" applyBorder="1" applyAlignment="1">
      <alignment horizontal="center" vertical="center" wrapText="1"/>
    </xf>
    <xf numFmtId="165" fontId="22" fillId="0" borderId="4" xfId="0" applyNumberFormat="1" applyFont="1" applyBorder="1" applyAlignment="1">
      <alignment horizontal="center" wrapText="1"/>
    </xf>
    <xf numFmtId="0" fontId="27" fillId="0" borderId="11" xfId="0" applyFont="1" applyBorder="1" applyAlignment="1">
      <alignment horizontal="center"/>
    </xf>
    <xf numFmtId="0" fontId="43" fillId="0" borderId="2" xfId="0" applyFont="1" applyBorder="1"/>
    <xf numFmtId="3" fontId="43" fillId="0" borderId="21" xfId="0" applyNumberFormat="1" applyFont="1" applyBorder="1"/>
    <xf numFmtId="3" fontId="17" fillId="0" borderId="15" xfId="0" applyNumberFormat="1" applyFont="1" applyBorder="1"/>
    <xf numFmtId="165" fontId="17" fillId="0" borderId="17" xfId="0" applyNumberFormat="1" applyFont="1" applyBorder="1"/>
    <xf numFmtId="165" fontId="17" fillId="0" borderId="15" xfId="0" applyNumberFormat="1" applyFont="1" applyBorder="1"/>
    <xf numFmtId="0" fontId="3" fillId="0" borderId="18" xfId="0" applyFont="1" applyBorder="1" applyAlignment="1">
      <alignment horizontal="center"/>
    </xf>
    <xf numFmtId="0" fontId="3" fillId="0" borderId="29" xfId="0" applyFont="1" applyBorder="1"/>
    <xf numFmtId="3" fontId="3" fillId="0" borderId="19" xfId="0" applyNumberFormat="1" applyFont="1" applyBorder="1"/>
    <xf numFmtId="165" fontId="6" fillId="0" borderId="18" xfId="0" applyNumberFormat="1" applyFont="1" applyBorder="1"/>
    <xf numFmtId="0" fontId="40" fillId="0" borderId="1" xfId="0" applyFont="1" applyBorder="1" applyAlignment="1">
      <alignment horizontal="center"/>
    </xf>
    <xf numFmtId="3" fontId="40" fillId="0" borderId="3" xfId="0" applyNumberFormat="1" applyFont="1" applyBorder="1"/>
    <xf numFmtId="165" fontId="40" fillId="0" borderId="3" xfId="0" applyNumberFormat="1" applyFont="1" applyBorder="1"/>
    <xf numFmtId="165" fontId="40" fillId="0" borderId="1" xfId="0" applyNumberFormat="1" applyFont="1" applyBorder="1"/>
    <xf numFmtId="0" fontId="27" fillId="0" borderId="4" xfId="0" applyFont="1" applyBorder="1" applyAlignment="1">
      <alignment horizontal="center"/>
    </xf>
    <xf numFmtId="0" fontId="20" fillId="0" borderId="8" xfId="0" applyFont="1" applyBorder="1" applyAlignment="1">
      <alignment horizontal="right"/>
    </xf>
    <xf numFmtId="3" fontId="20" fillId="0" borderId="8" xfId="0" applyNumberFormat="1" applyFont="1" applyBorder="1"/>
    <xf numFmtId="3" fontId="20" fillId="0" borderId="10" xfId="0" applyNumberFormat="1" applyFont="1" applyBorder="1"/>
    <xf numFmtId="165" fontId="20" fillId="0" borderId="10" xfId="0" applyNumberFormat="1" applyFont="1" applyBorder="1"/>
    <xf numFmtId="165" fontId="20" fillId="0" borderId="8" xfId="0" applyNumberFormat="1" applyFont="1" applyBorder="1"/>
    <xf numFmtId="0" fontId="20" fillId="0" borderId="1" xfId="0" applyFont="1" applyBorder="1" applyAlignment="1">
      <alignment horizontal="right"/>
    </xf>
    <xf numFmtId="3" fontId="52" fillId="0" borderId="4" xfId="0" applyNumberFormat="1" applyFont="1" applyBorder="1"/>
    <xf numFmtId="0" fontId="27" fillId="0" borderId="16" xfId="0" applyFont="1" applyBorder="1"/>
    <xf numFmtId="3" fontId="27" fillId="0" borderId="22" xfId="0" applyNumberFormat="1" applyFont="1" applyBorder="1"/>
    <xf numFmtId="3" fontId="7" fillId="0" borderId="34" xfId="0" applyNumberFormat="1" applyFont="1" applyBorder="1"/>
    <xf numFmtId="165" fontId="7" fillId="0" borderId="34" xfId="0" applyNumberFormat="1" applyFont="1" applyBorder="1"/>
    <xf numFmtId="165" fontId="7" fillId="0" borderId="35" xfId="0" applyNumberFormat="1" applyFont="1" applyBorder="1"/>
    <xf numFmtId="0" fontId="23" fillId="0" borderId="7" xfId="0" applyFont="1" applyBorder="1"/>
    <xf numFmtId="3" fontId="23" fillId="0" borderId="30" xfId="0" applyNumberFormat="1" applyFont="1" applyBorder="1"/>
    <xf numFmtId="0" fontId="18" fillId="0" borderId="7" xfId="0" applyFont="1" applyBorder="1"/>
    <xf numFmtId="3" fontId="18" fillId="0" borderId="30" xfId="0" applyNumberFormat="1" applyFont="1" applyBorder="1"/>
    <xf numFmtId="0" fontId="6" fillId="0" borderId="18" xfId="0" applyFont="1" applyBorder="1" applyAlignment="1">
      <alignment horizontal="center"/>
    </xf>
    <xf numFmtId="0" fontId="18" fillId="0" borderId="29" xfId="0" applyFont="1" applyBorder="1"/>
    <xf numFmtId="3" fontId="18" fillId="0" borderId="19" xfId="0" applyNumberFormat="1" applyFont="1" applyBorder="1"/>
    <xf numFmtId="0" fontId="41" fillId="0" borderId="21" xfId="0" applyFont="1" applyBorder="1"/>
    <xf numFmtId="164" fontId="41" fillId="0" borderId="21" xfId="1" applyNumberFormat="1" applyFont="1" applyFill="1" applyBorder="1"/>
    <xf numFmtId="164" fontId="41" fillId="0" borderId="1" xfId="1" applyNumberFormat="1" applyFont="1" applyFill="1" applyBorder="1"/>
    <xf numFmtId="0" fontId="42" fillId="0" borderId="21" xfId="0" applyFont="1" applyBorder="1"/>
    <xf numFmtId="164" fontId="42" fillId="0" borderId="21" xfId="1" applyNumberFormat="1" applyFont="1" applyFill="1" applyBorder="1"/>
    <xf numFmtId="164" fontId="42" fillId="0" borderId="1" xfId="1" applyNumberFormat="1" applyFont="1" applyFill="1" applyBorder="1"/>
    <xf numFmtId="0" fontId="51" fillId="0" borderId="21" xfId="0" applyFont="1" applyBorder="1"/>
    <xf numFmtId="164" fontId="51" fillId="0" borderId="21" xfId="1" applyNumberFormat="1" applyFont="1" applyFill="1" applyBorder="1"/>
    <xf numFmtId="164" fontId="51" fillId="0" borderId="1" xfId="1" applyNumberFormat="1" applyFont="1" applyFill="1" applyBorder="1"/>
    <xf numFmtId="3" fontId="5" fillId="0" borderId="4" xfId="0" applyNumberFormat="1" applyFont="1" applyBorder="1" applyAlignment="1">
      <alignment horizontal="center" wrapText="1"/>
    </xf>
    <xf numFmtId="0" fontId="23" fillId="0" borderId="31" xfId="0" applyFont="1" applyBorder="1"/>
    <xf numFmtId="0" fontId="51" fillId="0" borderId="22" xfId="0" applyFont="1" applyBorder="1"/>
    <xf numFmtId="164" fontId="51" fillId="0" borderId="22" xfId="1" applyNumberFormat="1" applyFont="1" applyFill="1" applyBorder="1"/>
    <xf numFmtId="164" fontId="51" fillId="0" borderId="15" xfId="1" applyNumberFormat="1" applyFont="1" applyFill="1" applyBorder="1"/>
    <xf numFmtId="0" fontId="3" fillId="0" borderId="35" xfId="0" applyFont="1" applyBorder="1" applyAlignment="1">
      <alignment horizontal="center"/>
    </xf>
    <xf numFmtId="3" fontId="3" fillId="0" borderId="34" xfId="0" applyNumberFormat="1" applyFont="1" applyBorder="1"/>
    <xf numFmtId="3" fontId="20" fillId="0" borderId="31" xfId="0" applyNumberFormat="1" applyFont="1" applyBorder="1"/>
    <xf numFmtId="3" fontId="3" fillId="0" borderId="35" xfId="0" applyNumberFormat="1" applyFont="1" applyBorder="1"/>
    <xf numFmtId="165" fontId="6" fillId="0" borderId="35" xfId="0" applyNumberFormat="1" applyFont="1" applyBorder="1"/>
    <xf numFmtId="0" fontId="56" fillId="4" borderId="0" xfId="0" applyFont="1" applyFill="1" applyAlignment="1" applyProtection="1">
      <alignment horizontal="left" vertical="center" wrapText="1" shrinkToFit="1"/>
      <protection locked="0"/>
    </xf>
    <xf numFmtId="49" fontId="53" fillId="4" borderId="0" xfId="0" applyNumberFormat="1" applyFont="1" applyFill="1" applyAlignment="1" applyProtection="1">
      <alignment horizontal="left" vertical="top" wrapText="1" shrinkToFit="1"/>
      <protection locked="0"/>
    </xf>
    <xf numFmtId="0" fontId="59" fillId="4" borderId="36" xfId="0" applyFont="1" applyFill="1" applyBorder="1" applyAlignment="1" applyProtection="1">
      <alignment horizontal="center" vertical="center" wrapText="1" shrinkToFit="1"/>
      <protection locked="0"/>
    </xf>
    <xf numFmtId="0" fontId="54" fillId="4" borderId="37" xfId="0" applyFont="1" applyFill="1" applyBorder="1" applyAlignment="1" applyProtection="1">
      <alignment horizontal="center" vertical="center" wrapText="1" shrinkToFit="1"/>
      <protection locked="0"/>
    </xf>
    <xf numFmtId="0" fontId="54" fillId="4" borderId="37" xfId="0" applyFont="1" applyFill="1" applyBorder="1" applyAlignment="1" applyProtection="1">
      <alignment horizontal="left" vertical="center" wrapText="1" shrinkToFit="1"/>
      <protection locked="0"/>
    </xf>
    <xf numFmtId="3" fontId="59" fillId="4" borderId="36" xfId="0" applyNumberFormat="1" applyFont="1" applyFill="1" applyBorder="1" applyAlignment="1" applyProtection="1">
      <alignment horizontal="center" vertical="center" wrapText="1" shrinkToFit="1"/>
      <protection locked="0"/>
    </xf>
    <xf numFmtId="3" fontId="59" fillId="4" borderId="38" xfId="0" applyNumberFormat="1" applyFont="1" applyFill="1" applyBorder="1" applyAlignment="1" applyProtection="1">
      <alignment horizontal="center" vertical="center" wrapText="1" shrinkToFit="1"/>
      <protection locked="0"/>
    </xf>
    <xf numFmtId="3" fontId="61" fillId="4" borderId="37" xfId="0" applyNumberFormat="1" applyFont="1" applyFill="1" applyBorder="1" applyAlignment="1" applyProtection="1">
      <alignment horizontal="right" vertical="center" wrapText="1" shrinkToFit="1"/>
      <protection locked="0"/>
    </xf>
    <xf numFmtId="3" fontId="55" fillId="4" borderId="37" xfId="0" applyNumberFormat="1" applyFont="1" applyFill="1" applyBorder="1" applyAlignment="1" applyProtection="1">
      <alignment horizontal="right" vertical="center" wrapText="1" shrinkToFit="1"/>
      <protection locked="0"/>
    </xf>
    <xf numFmtId="3" fontId="53" fillId="0" borderId="0" xfId="0" applyNumberFormat="1" applyFont="1" applyAlignment="1" applyProtection="1">
      <alignment horizontal="left"/>
      <protection locked="0"/>
    </xf>
    <xf numFmtId="3" fontId="59" fillId="4" borderId="39" xfId="0" applyNumberFormat="1" applyFont="1" applyFill="1" applyBorder="1" applyAlignment="1" applyProtection="1">
      <alignment horizontal="center" vertical="center" wrapText="1" shrinkToFit="1"/>
      <protection locked="0"/>
    </xf>
    <xf numFmtId="3" fontId="61" fillId="4" borderId="40" xfId="0" applyNumberFormat="1" applyFont="1" applyFill="1" applyBorder="1" applyAlignment="1" applyProtection="1">
      <alignment horizontal="right" vertical="center" wrapText="1" shrinkToFit="1"/>
      <protection locked="0"/>
    </xf>
    <xf numFmtId="3" fontId="55" fillId="4" borderId="41" xfId="0" applyNumberFormat="1" applyFont="1" applyFill="1" applyBorder="1" applyAlignment="1" applyProtection="1">
      <alignment horizontal="right" vertical="center" wrapText="1" shrinkToFit="1"/>
      <protection locked="0"/>
    </xf>
    <xf numFmtId="3" fontId="61" fillId="4" borderId="41" xfId="0" applyNumberFormat="1" applyFont="1" applyFill="1" applyBorder="1" applyAlignment="1" applyProtection="1">
      <alignment horizontal="right" vertical="center" wrapText="1" shrinkToFit="1"/>
      <protection locked="0"/>
    </xf>
    <xf numFmtId="3" fontId="53" fillId="0" borderId="0" xfId="0" applyNumberFormat="1" applyFont="1" applyAlignment="1" applyProtection="1">
      <alignment horizontal="right"/>
      <protection locked="0"/>
    </xf>
    <xf numFmtId="0" fontId="53" fillId="0" borderId="0" xfId="0" applyFont="1" applyAlignment="1" applyProtection="1">
      <alignment horizontal="center"/>
      <protection locked="0"/>
    </xf>
    <xf numFmtId="3" fontId="7" fillId="2" borderId="1" xfId="0" applyNumberFormat="1" applyFont="1" applyFill="1" applyBorder="1"/>
    <xf numFmtId="3" fontId="6" fillId="2" borderId="18" xfId="0" applyNumberFormat="1" applyFont="1" applyFill="1" applyBorder="1"/>
    <xf numFmtId="0" fontId="44" fillId="0" borderId="1" xfId="0" applyFont="1" applyBorder="1" applyAlignment="1">
      <alignment horizontal="center"/>
    </xf>
    <xf numFmtId="3" fontId="44" fillId="0" borderId="21" xfId="0" applyNumberFormat="1" applyFont="1" applyBorder="1"/>
    <xf numFmtId="3" fontId="44" fillId="0" borderId="1" xfId="0" applyNumberFormat="1" applyFont="1" applyBorder="1"/>
    <xf numFmtId="0" fontId="44" fillId="0" borderId="0" xfId="0" applyFont="1"/>
    <xf numFmtId="3" fontId="44" fillId="0" borderId="3" xfId="0" applyNumberFormat="1" applyFont="1" applyBorder="1"/>
    <xf numFmtId="165" fontId="44" fillId="0" borderId="1" xfId="0" applyNumberFormat="1" applyFont="1" applyBorder="1"/>
    <xf numFmtId="3" fontId="44" fillId="0" borderId="0" xfId="0" applyNumberFormat="1" applyFont="1"/>
    <xf numFmtId="0" fontId="7" fillId="2" borderId="11" xfId="0" applyFont="1" applyFill="1" applyBorder="1" applyAlignment="1">
      <alignment horizontal="center"/>
    </xf>
    <xf numFmtId="0" fontId="6" fillId="0" borderId="4" xfId="0" applyFont="1" applyBorder="1" applyAlignment="1">
      <alignment horizontal="center" vertical="center"/>
    </xf>
    <xf numFmtId="4" fontId="1" fillId="0" borderId="0" xfId="0" applyNumberFormat="1" applyFont="1"/>
    <xf numFmtId="4" fontId="14" fillId="0" borderId="0" xfId="0" applyNumberFormat="1" applyFont="1" applyAlignment="1">
      <alignment horizontal="center"/>
    </xf>
    <xf numFmtId="4" fontId="7" fillId="0" borderId="0" xfId="0" applyNumberFormat="1" applyFont="1" applyAlignment="1">
      <alignment horizontal="center"/>
    </xf>
    <xf numFmtId="4" fontId="3" fillId="0" borderId="4" xfId="0" applyNumberFormat="1" applyFont="1" applyBorder="1" applyAlignment="1">
      <alignment horizontal="center" vertical="center" wrapText="1"/>
    </xf>
    <xf numFmtId="4" fontId="22" fillId="0" borderId="4" xfId="0" applyNumberFormat="1" applyFont="1" applyBorder="1" applyAlignment="1">
      <alignment horizontal="center" wrapText="1"/>
    </xf>
    <xf numFmtId="4" fontId="4" fillId="0" borderId="4" xfId="0" applyNumberFormat="1" applyFont="1" applyBorder="1"/>
    <xf numFmtId="4" fontId="5" fillId="0" borderId="4" xfId="0" applyNumberFormat="1" applyFont="1" applyBorder="1"/>
    <xf numFmtId="4" fontId="7" fillId="0" borderId="10" xfId="0" applyNumberFormat="1" applyFont="1" applyBorder="1"/>
    <xf numFmtId="4" fontId="7" fillId="0" borderId="3" xfId="0" applyNumberFormat="1" applyFont="1" applyBorder="1"/>
    <xf numFmtId="4" fontId="7" fillId="0" borderId="13" xfId="0" applyNumberFormat="1" applyFont="1" applyBorder="1"/>
    <xf numFmtId="4" fontId="3" fillId="0" borderId="4" xfId="0" applyNumberFormat="1" applyFont="1" applyBorder="1"/>
    <xf numFmtId="4" fontId="5" fillId="0" borderId="5" xfId="0" applyNumberFormat="1" applyFont="1" applyBorder="1"/>
    <xf numFmtId="4" fontId="5" fillId="0" borderId="18" xfId="0" applyNumberFormat="1" applyFont="1" applyBorder="1"/>
    <xf numFmtId="4" fontId="3" fillId="0" borderId="10" xfId="0" applyNumberFormat="1" applyFont="1" applyBorder="1"/>
    <xf numFmtId="4" fontId="6" fillId="0" borderId="10" xfId="0" applyNumberFormat="1" applyFont="1" applyBorder="1"/>
    <xf numFmtId="4" fontId="43" fillId="0" borderId="3" xfId="0" applyNumberFormat="1" applyFont="1" applyBorder="1"/>
    <xf numFmtId="4" fontId="17" fillId="0" borderId="3" xfId="0" applyNumberFormat="1" applyFont="1" applyBorder="1"/>
    <xf numFmtId="4" fontId="3" fillId="0" borderId="3" xfId="0" applyNumberFormat="1" applyFont="1" applyBorder="1"/>
    <xf numFmtId="4" fontId="6" fillId="0" borderId="3" xfId="0" applyNumberFormat="1" applyFont="1" applyBorder="1"/>
    <xf numFmtId="4" fontId="17" fillId="0" borderId="17" xfId="0" applyNumberFormat="1" applyFont="1" applyBorder="1"/>
    <xf numFmtId="4" fontId="3" fillId="0" borderId="20" xfId="0" applyNumberFormat="1" applyFont="1" applyBorder="1"/>
    <xf numFmtId="4" fontId="6" fillId="0" borderId="20" xfId="0" applyNumberFormat="1" applyFont="1" applyBorder="1"/>
    <xf numFmtId="4" fontId="40" fillId="0" borderId="3" xfId="0" applyNumberFormat="1" applyFont="1" applyBorder="1"/>
    <xf numFmtId="4" fontId="20" fillId="0" borderId="3" xfId="0" applyNumberFormat="1" applyFont="1" applyBorder="1"/>
    <xf numFmtId="4" fontId="41" fillId="0" borderId="3" xfId="0" applyNumberFormat="1" applyFont="1" applyBorder="1"/>
    <xf numFmtId="4" fontId="20" fillId="0" borderId="13" xfId="0" applyNumberFormat="1" applyFont="1" applyBorder="1"/>
    <xf numFmtId="4" fontId="20" fillId="0" borderId="10" xfId="0" applyNumberFormat="1" applyFont="1" applyBorder="1"/>
    <xf numFmtId="4" fontId="6" fillId="0" borderId="4" xfId="0" applyNumberFormat="1" applyFont="1" applyBorder="1"/>
    <xf numFmtId="4" fontId="6" fillId="0" borderId="6" xfId="0" applyNumberFormat="1" applyFont="1" applyBorder="1"/>
    <xf numFmtId="4" fontId="5" fillId="0" borderId="6" xfId="0" applyNumberFormat="1" applyFont="1" applyBorder="1"/>
    <xf numFmtId="4" fontId="42" fillId="0" borderId="8" xfId="0" applyNumberFormat="1" applyFont="1" applyBorder="1"/>
    <xf numFmtId="4" fontId="42" fillId="0" borderId="3" xfId="0" applyNumberFormat="1" applyFont="1" applyBorder="1"/>
    <xf numFmtId="4" fontId="42" fillId="0" borderId="13" xfId="0" applyNumberFormat="1" applyFont="1" applyBorder="1"/>
    <xf numFmtId="4" fontId="45" fillId="0" borderId="4" xfId="0" applyNumberFormat="1" applyFont="1" applyBorder="1"/>
    <xf numFmtId="4" fontId="27" fillId="0" borderId="10" xfId="0" applyNumberFormat="1" applyFont="1" applyBorder="1"/>
    <xf numFmtId="4" fontId="27" fillId="0" borderId="3" xfId="0" applyNumberFormat="1" applyFont="1" applyBorder="1"/>
    <xf numFmtId="4" fontId="27" fillId="0" borderId="13" xfId="0" applyNumberFormat="1" applyFont="1" applyBorder="1"/>
    <xf numFmtId="4" fontId="3" fillId="0" borderId="34" xfId="0" applyNumberFormat="1" applyFont="1" applyBorder="1"/>
    <xf numFmtId="4" fontId="44" fillId="0" borderId="3" xfId="0" applyNumberFormat="1" applyFont="1" applyBorder="1"/>
    <xf numFmtId="4" fontId="7" fillId="0" borderId="34" xfId="0" applyNumberFormat="1" applyFont="1" applyBorder="1"/>
    <xf numFmtId="4" fontId="27" fillId="0" borderId="4" xfId="0" applyNumberFormat="1" applyFont="1" applyBorder="1"/>
    <xf numFmtId="4" fontId="6" fillId="0" borderId="13" xfId="0" applyNumberFormat="1" applyFont="1" applyBorder="1"/>
    <xf numFmtId="4" fontId="7" fillId="0" borderId="17" xfId="0" applyNumberFormat="1" applyFont="1" applyBorder="1"/>
    <xf numFmtId="4" fontId="27" fillId="0" borderId="17" xfId="0" applyNumberFormat="1" applyFont="1" applyBorder="1"/>
    <xf numFmtId="4" fontId="17" fillId="0" borderId="13" xfId="0" applyNumberFormat="1" applyFont="1" applyBorder="1"/>
    <xf numFmtId="4" fontId="27" fillId="0" borderId="15" xfId="0" applyNumberFormat="1" applyFont="1" applyBorder="1"/>
    <xf numFmtId="4" fontId="22" fillId="0" borderId="0" xfId="0" applyNumberFormat="1" applyFont="1"/>
    <xf numFmtId="4" fontId="9" fillId="0" borderId="0" xfId="0" applyNumberFormat="1" applyFont="1" applyAlignment="1">
      <alignment horizontal="center"/>
    </xf>
    <xf numFmtId="4" fontId="16" fillId="0" borderId="0" xfId="0" applyNumberFormat="1" applyFont="1" applyAlignment="1">
      <alignment horizontal="center"/>
    </xf>
    <xf numFmtId="4" fontId="34" fillId="0" borderId="0" xfId="0" applyNumberFormat="1" applyFont="1"/>
    <xf numFmtId="4" fontId="35" fillId="0" borderId="0" xfId="0" applyNumberFormat="1" applyFont="1"/>
    <xf numFmtId="4" fontId="19" fillId="0" borderId="0" xfId="0" applyNumberFormat="1" applyFont="1" applyAlignment="1">
      <alignment horizontal="center"/>
    </xf>
    <xf numFmtId="4" fontId="4" fillId="0" borderId="0" xfId="0" applyNumberFormat="1" applyFont="1" applyAlignment="1">
      <alignment horizontal="center"/>
    </xf>
    <xf numFmtId="0" fontId="3" fillId="0" borderId="4" xfId="0" applyFont="1" applyBorder="1" applyAlignment="1">
      <alignment horizontal="center" vertical="center"/>
    </xf>
    <xf numFmtId="3" fontId="33" fillId="0" borderId="11" xfId="0" applyNumberFormat="1" applyFont="1" applyBorder="1"/>
    <xf numFmtId="4" fontId="6" fillId="0" borderId="34" xfId="0" applyNumberFormat="1" applyFont="1" applyBorder="1"/>
    <xf numFmtId="0" fontId="7" fillId="5" borderId="11" xfId="0" applyFont="1" applyFill="1" applyBorder="1" applyAlignment="1">
      <alignment horizontal="center"/>
    </xf>
    <xf numFmtId="3" fontId="7" fillId="5" borderId="1" xfId="0" applyNumberFormat="1" applyFont="1" applyFill="1" applyBorder="1"/>
    <xf numFmtId="3" fontId="7" fillId="5" borderId="3" xfId="0" applyNumberFormat="1" applyFont="1" applyFill="1" applyBorder="1"/>
    <xf numFmtId="4" fontId="7" fillId="5" borderId="3" xfId="0" applyNumberFormat="1" applyFont="1" applyFill="1" applyBorder="1"/>
    <xf numFmtId="165" fontId="7" fillId="5" borderId="1" xfId="0" applyNumberFormat="1" applyFont="1" applyFill="1" applyBorder="1"/>
    <xf numFmtId="3" fontId="7" fillId="5" borderId="0" xfId="0" applyNumberFormat="1" applyFont="1" applyFill="1"/>
    <xf numFmtId="0" fontId="7" fillId="5" borderId="0" xfId="0" applyFont="1" applyFill="1"/>
    <xf numFmtId="0" fontId="9" fillId="0" borderId="4" xfId="0" applyFont="1" applyBorder="1" applyAlignment="1">
      <alignment horizontal="center" vertical="center"/>
    </xf>
    <xf numFmtId="0" fontId="9" fillId="0" borderId="30" xfId="0" applyFont="1" applyBorder="1" applyAlignment="1">
      <alignment horizontal="center" vertical="center"/>
    </xf>
    <xf numFmtId="0" fontId="29" fillId="0" borderId="1" xfId="0" applyFont="1" applyBorder="1" applyAlignment="1">
      <alignment horizontal="center"/>
    </xf>
    <xf numFmtId="3" fontId="29" fillId="0" borderId="21" xfId="0" applyNumberFormat="1" applyFont="1" applyBorder="1"/>
    <xf numFmtId="0" fontId="4" fillId="0" borderId="30" xfId="0" applyFont="1" applyBorder="1" applyAlignment="1">
      <alignment horizontal="center" vertical="center"/>
    </xf>
    <xf numFmtId="0" fontId="16" fillId="0" borderId="7" xfId="0" applyFont="1" applyBorder="1" applyAlignment="1">
      <alignment horizontal="center" vertical="center"/>
    </xf>
    <xf numFmtId="3" fontId="5" fillId="0" borderId="7" xfId="0" applyNumberFormat="1" applyFont="1" applyBorder="1"/>
    <xf numFmtId="0" fontId="16" fillId="0" borderId="14" xfId="0" applyFont="1" applyBorder="1" applyAlignment="1">
      <alignment horizontal="center" vertical="center"/>
    </xf>
    <xf numFmtId="0" fontId="3" fillId="0" borderId="14" xfId="0" applyFont="1" applyBorder="1" applyAlignment="1">
      <alignment horizontal="center" vertical="center"/>
    </xf>
    <xf numFmtId="3" fontId="6" fillId="0" borderId="42" xfId="0" applyNumberFormat="1" applyFont="1" applyBorder="1"/>
    <xf numFmtId="3" fontId="5" fillId="0" borderId="42" xfId="0" applyNumberFormat="1" applyFont="1" applyBorder="1"/>
    <xf numFmtId="3" fontId="45" fillId="0" borderId="14" xfId="0" applyNumberFormat="1" applyFont="1" applyBorder="1"/>
    <xf numFmtId="0" fontId="27" fillId="0" borderId="13" xfId="0" applyFont="1" applyBorder="1" applyAlignment="1">
      <alignment horizontal="center"/>
    </xf>
    <xf numFmtId="3" fontId="7" fillId="2" borderId="3" xfId="0" applyNumberFormat="1" applyFont="1" applyFill="1" applyBorder="1"/>
    <xf numFmtId="3" fontId="27" fillId="0" borderId="14" xfId="0" applyNumberFormat="1" applyFont="1" applyBorder="1"/>
    <xf numFmtId="3" fontId="18" fillId="0" borderId="3" xfId="0" applyNumberFormat="1" applyFont="1" applyBorder="1"/>
    <xf numFmtId="164" fontId="41" fillId="0" borderId="3" xfId="1" applyNumberFormat="1" applyFont="1" applyFill="1" applyBorder="1"/>
    <xf numFmtId="3" fontId="29" fillId="0" borderId="1" xfId="0" applyNumberFormat="1" applyFont="1" applyBorder="1"/>
    <xf numFmtId="3" fontId="4" fillId="0" borderId="4" xfId="0" applyNumberFormat="1" applyFont="1" applyBorder="1" applyAlignment="1">
      <alignment horizontal="center" vertical="center"/>
    </xf>
    <xf numFmtId="3" fontId="7" fillId="5" borderId="11" xfId="0" applyNumberFormat="1" applyFont="1" applyFill="1" applyBorder="1"/>
    <xf numFmtId="3" fontId="7" fillId="2" borderId="11" xfId="0" applyNumberFormat="1" applyFont="1" applyFill="1" applyBorder="1"/>
    <xf numFmtId="3" fontId="23" fillId="0" borderId="4" xfId="0" applyNumberFormat="1" applyFont="1" applyBorder="1"/>
    <xf numFmtId="3" fontId="18" fillId="0" borderId="8" xfId="0" applyNumberFormat="1" applyFont="1" applyBorder="1"/>
    <xf numFmtId="3" fontId="18" fillId="0" borderId="18" xfId="0" applyNumberFormat="1" applyFont="1" applyBorder="1"/>
    <xf numFmtId="3" fontId="19" fillId="0" borderId="11" xfId="0" applyNumberFormat="1" applyFont="1" applyBorder="1"/>
    <xf numFmtId="3" fontId="23" fillId="0" borderId="11" xfId="0" applyNumberFormat="1" applyFont="1" applyBorder="1"/>
    <xf numFmtId="3" fontId="19" fillId="0" borderId="8" xfId="0" applyNumberFormat="1" applyFont="1" applyBorder="1"/>
    <xf numFmtId="3" fontId="23" fillId="0" borderId="8" xfId="0" applyNumberFormat="1" applyFont="1" applyBorder="1"/>
    <xf numFmtId="3" fontId="23" fillId="0" borderId="15" xfId="0" applyNumberFormat="1" applyFont="1" applyBorder="1"/>
    <xf numFmtId="3" fontId="23" fillId="0" borderId="1" xfId="0" applyNumberFormat="1" applyFont="1" applyBorder="1"/>
    <xf numFmtId="0" fontId="9" fillId="0" borderId="7" xfId="0" applyFont="1" applyBorder="1" applyAlignment="1">
      <alignment horizontal="left" vertical="center" wrapText="1"/>
    </xf>
    <xf numFmtId="0" fontId="44" fillId="0" borderId="2" xfId="0" applyFont="1" applyBorder="1" applyAlignment="1">
      <alignment wrapText="1"/>
    </xf>
    <xf numFmtId="0" fontId="29" fillId="0" borderId="2" xfId="0" applyFont="1" applyBorder="1" applyAlignment="1">
      <alignment wrapText="1"/>
    </xf>
    <xf numFmtId="0" fontId="4" fillId="0" borderId="7" xfId="0" applyFont="1" applyBorder="1" applyAlignment="1">
      <alignment horizontal="left" vertical="center" wrapText="1"/>
    </xf>
    <xf numFmtId="0" fontId="4" fillId="0" borderId="7" xfId="0" applyFont="1" applyBorder="1" applyAlignment="1">
      <alignment wrapText="1"/>
    </xf>
    <xf numFmtId="3" fontId="7" fillId="0" borderId="21" xfId="0" applyNumberFormat="1" applyFont="1" applyBorder="1" applyAlignment="1">
      <alignment wrapText="1"/>
    </xf>
    <xf numFmtId="3" fontId="3" fillId="0" borderId="21" xfId="0" applyNumberFormat="1" applyFont="1" applyBorder="1" applyAlignment="1">
      <alignment wrapText="1"/>
    </xf>
    <xf numFmtId="3" fontId="3" fillId="0" borderId="31" xfId="0" applyNumberFormat="1" applyFont="1" applyBorder="1" applyAlignment="1">
      <alignment wrapText="1"/>
    </xf>
    <xf numFmtId="3" fontId="5" fillId="0" borderId="30" xfId="0" applyNumberFormat="1" applyFont="1" applyBorder="1" applyAlignment="1">
      <alignment wrapText="1"/>
    </xf>
    <xf numFmtId="3" fontId="23" fillId="0" borderId="19" xfId="0" applyNumberFormat="1" applyFont="1" applyBorder="1" applyAlignment="1">
      <alignment wrapText="1"/>
    </xf>
    <xf numFmtId="3" fontId="23" fillId="0" borderId="32" xfId="0" applyNumberFormat="1" applyFont="1" applyBorder="1" applyAlignment="1">
      <alignment wrapText="1"/>
    </xf>
    <xf numFmtId="3" fontId="27" fillId="0" borderId="21" xfId="0" applyNumberFormat="1" applyFont="1" applyBorder="1" applyAlignment="1">
      <alignment wrapText="1"/>
    </xf>
    <xf numFmtId="3" fontId="27" fillId="0" borderId="22" xfId="0" applyNumberFormat="1" applyFont="1" applyBorder="1" applyAlignment="1">
      <alignment wrapText="1"/>
    </xf>
    <xf numFmtId="3" fontId="27" fillId="0" borderId="31" xfId="0" applyNumberFormat="1" applyFont="1" applyBorder="1" applyAlignment="1">
      <alignment wrapText="1"/>
    </xf>
    <xf numFmtId="3" fontId="44" fillId="0" borderId="21" xfId="0" applyNumberFormat="1" applyFont="1" applyBorder="1" applyAlignment="1">
      <alignment wrapText="1"/>
    </xf>
    <xf numFmtId="3" fontId="4" fillId="0" borderId="30" xfId="0" applyNumberFormat="1" applyFont="1" applyBorder="1" applyAlignment="1">
      <alignment wrapText="1"/>
    </xf>
    <xf numFmtId="0" fontId="66" fillId="0" borderId="2" xfId="0" applyFont="1" applyBorder="1" applyAlignment="1">
      <alignment wrapText="1"/>
    </xf>
    <xf numFmtId="0" fontId="29" fillId="0" borderId="16" xfId="0" applyFont="1" applyBorder="1" applyAlignment="1">
      <alignment wrapText="1"/>
    </xf>
    <xf numFmtId="0" fontId="4" fillId="0" borderId="4" xfId="0" applyFont="1" applyBorder="1" applyAlignment="1">
      <alignment wrapText="1"/>
    </xf>
    <xf numFmtId="0" fontId="29" fillId="0" borderId="9" xfId="0" applyFont="1" applyBorder="1" applyAlignment="1">
      <alignment wrapText="1"/>
    </xf>
    <xf numFmtId="0" fontId="29" fillId="0" borderId="12" xfId="0" applyFont="1" applyBorder="1" applyAlignment="1">
      <alignment wrapText="1"/>
    </xf>
    <xf numFmtId="0" fontId="4" fillId="0" borderId="23" xfId="0" applyFont="1" applyBorder="1" applyAlignment="1">
      <alignment wrapText="1"/>
    </xf>
    <xf numFmtId="0" fontId="4" fillId="0" borderId="29" xfId="0" applyFont="1" applyBorder="1" applyAlignment="1">
      <alignment wrapText="1"/>
    </xf>
    <xf numFmtId="0" fontId="4" fillId="0" borderId="9" xfId="0" applyFont="1" applyBorder="1" applyAlignment="1">
      <alignment wrapText="1"/>
    </xf>
    <xf numFmtId="0" fontId="4" fillId="0" borderId="2" xfId="0" applyFont="1" applyBorder="1" applyAlignment="1">
      <alignment wrapText="1"/>
    </xf>
    <xf numFmtId="0" fontId="44" fillId="0" borderId="7" xfId="0" applyFont="1" applyBorder="1" applyAlignment="1">
      <alignment wrapText="1"/>
    </xf>
    <xf numFmtId="0" fontId="50" fillId="0" borderId="9" xfId="0" applyFont="1" applyBorder="1" applyAlignment="1">
      <alignment wrapText="1"/>
    </xf>
    <xf numFmtId="0" fontId="50" fillId="0" borderId="2" xfId="0" applyFont="1" applyBorder="1" applyAlignment="1">
      <alignment wrapText="1"/>
    </xf>
    <xf numFmtId="0" fontId="44" fillId="0" borderId="29" xfId="0" applyFont="1" applyBorder="1" applyAlignment="1">
      <alignment wrapText="1"/>
    </xf>
    <xf numFmtId="0" fontId="44" fillId="0" borderId="16" xfId="0" applyFont="1" applyBorder="1" applyAlignment="1">
      <alignment wrapText="1"/>
    </xf>
    <xf numFmtId="0" fontId="4" fillId="0" borderId="43" xfId="0" applyFont="1" applyBorder="1" applyAlignment="1">
      <alignment wrapText="1"/>
    </xf>
    <xf numFmtId="3" fontId="4" fillId="0" borderId="0" xfId="0" applyNumberFormat="1" applyFont="1" applyAlignment="1">
      <alignment wrapText="1"/>
    </xf>
    <xf numFmtId="0" fontId="44" fillId="0" borderId="9" xfId="0" applyFont="1" applyBorder="1" applyAlignment="1">
      <alignment wrapText="1"/>
    </xf>
    <xf numFmtId="3" fontId="44" fillId="0" borderId="32" xfId="0" applyNumberFormat="1" applyFont="1" applyBorder="1" applyAlignment="1">
      <alignment wrapText="1"/>
    </xf>
    <xf numFmtId="3" fontId="29" fillId="0" borderId="32" xfId="0" applyNumberFormat="1" applyFont="1" applyBorder="1" applyAlignment="1">
      <alignment wrapText="1"/>
    </xf>
    <xf numFmtId="3" fontId="29" fillId="0" borderId="21" xfId="0" applyNumberFormat="1" applyFont="1" applyBorder="1" applyAlignment="1">
      <alignment wrapText="1"/>
    </xf>
    <xf numFmtId="3" fontId="4" fillId="0" borderId="21" xfId="0" applyNumberFormat="1" applyFont="1" applyBorder="1" applyAlignment="1">
      <alignment wrapText="1"/>
    </xf>
    <xf numFmtId="3" fontId="66" fillId="0" borderId="21" xfId="0" applyNumberFormat="1" applyFont="1" applyBorder="1" applyAlignment="1">
      <alignment wrapText="1"/>
    </xf>
    <xf numFmtId="3" fontId="29" fillId="0" borderId="31" xfId="0" applyNumberFormat="1" applyFont="1" applyBorder="1" applyAlignment="1">
      <alignment wrapText="1"/>
    </xf>
    <xf numFmtId="0" fontId="44" fillId="0" borderId="12" xfId="0" applyFont="1" applyBorder="1" applyAlignment="1">
      <alignment wrapText="1"/>
    </xf>
    <xf numFmtId="3" fontId="44" fillId="0" borderId="31" xfId="0" applyNumberFormat="1" applyFont="1" applyBorder="1" applyAlignment="1">
      <alignment wrapText="1"/>
    </xf>
    <xf numFmtId="0" fontId="29" fillId="5" borderId="12" xfId="0" applyFont="1" applyFill="1" applyBorder="1" applyAlignment="1">
      <alignment wrapText="1"/>
    </xf>
    <xf numFmtId="3" fontId="29" fillId="5" borderId="31" xfId="0" applyNumberFormat="1" applyFont="1" applyFill="1" applyBorder="1" applyAlignment="1">
      <alignment wrapText="1"/>
    </xf>
    <xf numFmtId="0" fontId="67" fillId="5" borderId="12" xfId="0" applyFont="1" applyFill="1" applyBorder="1" applyAlignment="1">
      <alignment wrapText="1"/>
    </xf>
    <xf numFmtId="0" fontId="29" fillId="2" borderId="12" xfId="0" applyFont="1" applyFill="1" applyBorder="1" applyAlignment="1">
      <alignment wrapText="1"/>
    </xf>
    <xf numFmtId="3" fontId="29" fillId="2" borderId="31" xfId="0" applyNumberFormat="1" applyFont="1" applyFill="1" applyBorder="1" applyAlignment="1">
      <alignment wrapText="1"/>
    </xf>
    <xf numFmtId="0" fontId="44" fillId="2" borderId="12" xfId="0" applyFont="1" applyFill="1" applyBorder="1" applyAlignment="1">
      <alignment wrapText="1"/>
    </xf>
    <xf numFmtId="3" fontId="44" fillId="2" borderId="31" xfId="0" applyNumberFormat="1" applyFont="1" applyFill="1" applyBorder="1" applyAlignment="1">
      <alignment wrapText="1"/>
    </xf>
    <xf numFmtId="3" fontId="44" fillId="0" borderId="30" xfId="0" applyNumberFormat="1" applyFont="1" applyBorder="1" applyAlignment="1">
      <alignment wrapText="1"/>
    </xf>
    <xf numFmtId="3" fontId="50" fillId="0" borderId="32" xfId="0" applyNumberFormat="1" applyFont="1" applyBorder="1" applyAlignment="1">
      <alignment wrapText="1"/>
    </xf>
    <xf numFmtId="3" fontId="50" fillId="0" borderId="21" xfId="0" applyNumberFormat="1" applyFont="1" applyBorder="1" applyAlignment="1">
      <alignment wrapText="1"/>
    </xf>
    <xf numFmtId="0" fontId="50" fillId="0" borderId="12" xfId="0" applyFont="1" applyBorder="1" applyAlignment="1">
      <alignment wrapText="1"/>
    </xf>
    <xf numFmtId="3" fontId="50" fillId="0" borderId="31" xfId="0" applyNumberFormat="1" applyFont="1" applyBorder="1" applyAlignment="1">
      <alignment wrapText="1"/>
    </xf>
    <xf numFmtId="0" fontId="50" fillId="0" borderId="7" xfId="0" applyFont="1" applyBorder="1" applyAlignment="1">
      <alignment wrapText="1"/>
    </xf>
    <xf numFmtId="3" fontId="50" fillId="0" borderId="30" xfId="0" applyNumberFormat="1" applyFont="1" applyBorder="1" applyAlignment="1">
      <alignment wrapText="1"/>
    </xf>
    <xf numFmtId="0" fontId="50" fillId="0" borderId="29" xfId="0" applyFont="1" applyBorder="1" applyAlignment="1">
      <alignment wrapText="1"/>
    </xf>
    <xf numFmtId="3" fontId="50" fillId="0" borderId="19" xfId="0" applyNumberFormat="1" applyFont="1" applyBorder="1" applyAlignment="1">
      <alignment wrapText="1"/>
    </xf>
    <xf numFmtId="3" fontId="29" fillId="0" borderId="22" xfId="0" applyNumberFormat="1" applyFont="1" applyBorder="1" applyAlignment="1">
      <alignment wrapText="1"/>
    </xf>
    <xf numFmtId="0" fontId="4" fillId="0" borderId="30" xfId="0" applyFont="1" applyBorder="1" applyAlignment="1">
      <alignment wrapText="1"/>
    </xf>
    <xf numFmtId="0" fontId="68" fillId="0" borderId="2" xfId="0" applyFont="1" applyBorder="1" applyAlignment="1">
      <alignment wrapText="1"/>
    </xf>
    <xf numFmtId="3" fontId="68" fillId="0" borderId="21" xfId="0" applyNumberFormat="1" applyFont="1" applyBorder="1" applyAlignment="1">
      <alignment wrapText="1"/>
    </xf>
    <xf numFmtId="3" fontId="44" fillId="0" borderId="22" xfId="0" applyNumberFormat="1" applyFont="1" applyBorder="1" applyAlignment="1">
      <alignment wrapText="1"/>
    </xf>
    <xf numFmtId="3" fontId="4" fillId="0" borderId="31" xfId="0" applyNumberFormat="1" applyFont="1" applyBorder="1" applyAlignment="1">
      <alignment wrapText="1"/>
    </xf>
    <xf numFmtId="0" fontId="29" fillId="0" borderId="21" xfId="0" applyFont="1" applyBorder="1" applyAlignment="1">
      <alignment wrapText="1"/>
    </xf>
    <xf numFmtId="0" fontId="69" fillId="0" borderId="21" xfId="0" applyFont="1" applyBorder="1" applyAlignment="1">
      <alignment wrapText="1"/>
    </xf>
    <xf numFmtId="164" fontId="69" fillId="0" borderId="21" xfId="1" applyNumberFormat="1" applyFont="1" applyFill="1" applyBorder="1" applyAlignment="1">
      <alignment wrapText="1"/>
    </xf>
    <xf numFmtId="0" fontId="44" fillId="0" borderId="31" xfId="0" applyFont="1" applyBorder="1" applyAlignment="1">
      <alignment wrapText="1"/>
    </xf>
    <xf numFmtId="0" fontId="72" fillId="6" borderId="4" xfId="0" applyFont="1" applyFill="1" applyBorder="1" applyAlignment="1">
      <alignment horizontal="right" vertical="center" wrapText="1"/>
    </xf>
    <xf numFmtId="0" fontId="72" fillId="6" borderId="4" xfId="0" applyFont="1" applyFill="1" applyBorder="1" applyAlignment="1">
      <alignment vertical="center" wrapText="1"/>
    </xf>
    <xf numFmtId="0" fontId="73" fillId="0" borderId="0" xfId="0" applyFont="1"/>
    <xf numFmtId="0" fontId="74" fillId="6" borderId="4" xfId="0" applyFont="1" applyFill="1" applyBorder="1" applyAlignment="1">
      <alignment vertical="center" wrapText="1"/>
    </xf>
    <xf numFmtId="0" fontId="76" fillId="0" borderId="0" xfId="0" applyFont="1"/>
    <xf numFmtId="0" fontId="74" fillId="0" borderId="0" xfId="0" applyFont="1"/>
    <xf numFmtId="166" fontId="74" fillId="0" borderId="0" xfId="1" applyNumberFormat="1" applyFont="1"/>
    <xf numFmtId="43" fontId="74" fillId="0" borderId="0" xfId="1" applyFont="1"/>
    <xf numFmtId="0" fontId="77" fillId="6" borderId="0" xfId="0" applyFont="1" applyFill="1" applyAlignment="1">
      <alignment horizontal="left" vertical="center" wrapText="1"/>
    </xf>
    <xf numFmtId="0" fontId="77" fillId="6" borderId="0" xfId="0" applyFont="1" applyFill="1" applyAlignment="1">
      <alignment vertical="center" wrapText="1"/>
    </xf>
    <xf numFmtId="43" fontId="72" fillId="6" borderId="4" xfId="1" applyFont="1" applyFill="1" applyBorder="1" applyAlignment="1">
      <alignment horizontal="center" vertical="center" wrapText="1"/>
    </xf>
    <xf numFmtId="0" fontId="74" fillId="6" borderId="25" xfId="0" applyFont="1" applyFill="1" applyBorder="1" applyAlignment="1">
      <alignment horizontal="right" vertical="center" wrapText="1"/>
    </xf>
    <xf numFmtId="0" fontId="74" fillId="6" borderId="25" xfId="0" applyFont="1" applyFill="1" applyBorder="1" applyAlignment="1">
      <alignment vertical="center" wrapText="1"/>
    </xf>
    <xf numFmtId="166" fontId="74" fillId="6" borderId="25" xfId="1" applyNumberFormat="1" applyFont="1" applyFill="1" applyBorder="1" applyAlignment="1">
      <alignment horizontal="center" vertical="center" wrapText="1"/>
    </xf>
    <xf numFmtId="43" fontId="74" fillId="6" borderId="25" xfId="1" applyFont="1" applyFill="1" applyBorder="1" applyAlignment="1">
      <alignment horizontal="center" vertical="center" wrapText="1"/>
    </xf>
    <xf numFmtId="0" fontId="74" fillId="6" borderId="25" xfId="0" applyFont="1" applyFill="1" applyBorder="1" applyAlignment="1">
      <alignment horizontal="center" vertical="center" wrapText="1"/>
    </xf>
    <xf numFmtId="0" fontId="75" fillId="6" borderId="27" xfId="0" applyFont="1" applyFill="1" applyBorder="1" applyAlignment="1">
      <alignment horizontal="right" vertical="center" wrapText="1"/>
    </xf>
    <xf numFmtId="0" fontId="75" fillId="6" borderId="27" xfId="0" applyFont="1" applyFill="1" applyBorder="1" applyAlignment="1">
      <alignment vertical="center" wrapText="1"/>
    </xf>
    <xf numFmtId="166" fontId="75" fillId="6" borderId="27" xfId="1" applyNumberFormat="1" applyFont="1" applyFill="1" applyBorder="1" applyAlignment="1">
      <alignment horizontal="center" vertical="center" wrapText="1"/>
    </xf>
    <xf numFmtId="43" fontId="75" fillId="6" borderId="27" xfId="1" applyFont="1" applyFill="1" applyBorder="1" applyAlignment="1">
      <alignment horizontal="center" vertical="center" wrapText="1"/>
    </xf>
    <xf numFmtId="0" fontId="75" fillId="6" borderId="28" xfId="0" applyFont="1" applyFill="1" applyBorder="1" applyAlignment="1">
      <alignment horizontal="right" vertical="center" wrapText="1"/>
    </xf>
    <xf numFmtId="0" fontId="75" fillId="6" borderId="28" xfId="0" applyFont="1" applyFill="1" applyBorder="1" applyAlignment="1">
      <alignment vertical="center" wrapText="1"/>
    </xf>
    <xf numFmtId="166" fontId="75" fillId="6" borderId="28" xfId="1" applyNumberFormat="1" applyFont="1" applyFill="1" applyBorder="1" applyAlignment="1">
      <alignment horizontal="center" vertical="center" wrapText="1"/>
    </xf>
    <xf numFmtId="43" fontId="75" fillId="6" borderId="28" xfId="1" applyFont="1" applyFill="1" applyBorder="1" applyAlignment="1">
      <alignment horizontal="center" vertical="center" wrapText="1"/>
    </xf>
    <xf numFmtId="0" fontId="75" fillId="6" borderId="27" xfId="0" quotePrefix="1" applyFont="1" applyFill="1" applyBorder="1" applyAlignment="1">
      <alignment vertical="center" wrapText="1"/>
    </xf>
    <xf numFmtId="0" fontId="72" fillId="0" borderId="0" xfId="0" applyFont="1"/>
    <xf numFmtId="0" fontId="72" fillId="6" borderId="4" xfId="0" applyFont="1" applyFill="1" applyBorder="1" applyAlignment="1">
      <alignment horizontal="center" vertical="center" wrapText="1"/>
    </xf>
    <xf numFmtId="0" fontId="74" fillId="6" borderId="4" xfId="0" applyFont="1" applyFill="1" applyBorder="1" applyAlignment="1">
      <alignment horizontal="center" vertical="center" wrapText="1"/>
    </xf>
    <xf numFmtId="43" fontId="74" fillId="6" borderId="4" xfId="1" applyFont="1" applyFill="1" applyBorder="1" applyAlignment="1">
      <alignment horizontal="center" vertical="center" wrapText="1"/>
    </xf>
    <xf numFmtId="0" fontId="79" fillId="6" borderId="27" xfId="0" applyFont="1" applyFill="1" applyBorder="1" applyAlignment="1">
      <alignment horizontal="center" vertical="center" wrapText="1"/>
    </xf>
    <xf numFmtId="43" fontId="79" fillId="6" borderId="27" xfId="1" applyFont="1" applyFill="1" applyBorder="1" applyAlignment="1">
      <alignment horizontal="center" vertical="center" wrapText="1"/>
    </xf>
    <xf numFmtId="0" fontId="79" fillId="0" borderId="0" xfId="0" applyFont="1"/>
    <xf numFmtId="0" fontId="79" fillId="6" borderId="28" xfId="0" applyFont="1" applyFill="1" applyBorder="1" applyAlignment="1">
      <alignment horizontal="center" vertical="center" wrapText="1"/>
    </xf>
    <xf numFmtId="43" fontId="79" fillId="6" borderId="28" xfId="1" applyFont="1" applyFill="1" applyBorder="1" applyAlignment="1">
      <alignment horizontal="center" vertical="center" wrapText="1"/>
    </xf>
    <xf numFmtId="0" fontId="72" fillId="6" borderId="25" xfId="0" applyFont="1" applyFill="1" applyBorder="1" applyAlignment="1">
      <alignment horizontal="center" vertical="center" wrapText="1"/>
    </xf>
    <xf numFmtId="0" fontId="72" fillId="6" borderId="25" xfId="0" applyFont="1" applyFill="1" applyBorder="1" applyAlignment="1">
      <alignment vertical="center" wrapText="1"/>
    </xf>
    <xf numFmtId="167" fontId="72" fillId="6" borderId="25" xfId="1" applyNumberFormat="1" applyFont="1" applyFill="1" applyBorder="1" applyAlignment="1">
      <alignment horizontal="center" vertical="center" wrapText="1"/>
    </xf>
    <xf numFmtId="166" fontId="72" fillId="6" borderId="25" xfId="1" applyNumberFormat="1" applyFont="1" applyFill="1" applyBorder="1" applyAlignment="1">
      <alignment horizontal="center" vertical="center" wrapText="1"/>
    </xf>
    <xf numFmtId="0" fontId="74" fillId="6" borderId="27" xfId="0" applyFont="1" applyFill="1" applyBorder="1" applyAlignment="1">
      <alignment horizontal="center" vertical="center" wrapText="1"/>
    </xf>
    <xf numFmtId="0" fontId="74" fillId="6" borderId="27" xfId="0" applyFont="1" applyFill="1" applyBorder="1" applyAlignment="1">
      <alignment vertical="center" wrapText="1"/>
    </xf>
    <xf numFmtId="166" fontId="74" fillId="6" borderId="27" xfId="1" applyNumberFormat="1" applyFont="1" applyFill="1" applyBorder="1" applyAlignment="1">
      <alignment horizontal="center" vertical="center" wrapText="1"/>
    </xf>
    <xf numFmtId="0" fontId="74" fillId="6" borderId="28" xfId="0" applyFont="1" applyFill="1" applyBorder="1" applyAlignment="1">
      <alignment horizontal="center" vertical="center" wrapText="1"/>
    </xf>
    <xf numFmtId="0" fontId="74" fillId="6" borderId="28" xfId="0" applyFont="1" applyFill="1" applyBorder="1" applyAlignment="1">
      <alignment vertical="center" wrapText="1"/>
    </xf>
    <xf numFmtId="167" fontId="74" fillId="6" borderId="28" xfId="1" applyNumberFormat="1" applyFont="1" applyFill="1" applyBorder="1" applyAlignment="1">
      <alignment horizontal="center" vertical="center" wrapText="1"/>
    </xf>
    <xf numFmtId="166" fontId="74" fillId="6" borderId="28" xfId="1" applyNumberFormat="1" applyFont="1" applyFill="1" applyBorder="1" applyAlignment="1">
      <alignment horizontal="center" vertical="center" wrapText="1"/>
    </xf>
    <xf numFmtId="43" fontId="72" fillId="6" borderId="25" xfId="1" applyFont="1" applyFill="1" applyBorder="1" applyAlignment="1">
      <alignment horizontal="center" vertical="center" wrapText="1"/>
    </xf>
    <xf numFmtId="166" fontId="74" fillId="6" borderId="27" xfId="0" applyNumberFormat="1" applyFont="1" applyFill="1" applyBorder="1" applyAlignment="1">
      <alignment horizontal="center" vertical="center" wrapText="1"/>
    </xf>
    <xf numFmtId="43" fontId="74" fillId="6" borderId="27" xfId="1" applyFont="1" applyFill="1" applyBorder="1" applyAlignment="1">
      <alignment horizontal="center" vertical="center" wrapText="1"/>
    </xf>
    <xf numFmtId="43" fontId="74" fillId="6" borderId="28" xfId="1" applyFont="1" applyFill="1" applyBorder="1" applyAlignment="1">
      <alignment horizontal="center" vertical="center" wrapText="1"/>
    </xf>
    <xf numFmtId="164" fontId="74" fillId="0" borderId="0" xfId="1" applyNumberFormat="1" applyFont="1"/>
    <xf numFmtId="166" fontId="75" fillId="6" borderId="45" xfId="1" applyNumberFormat="1" applyFont="1" applyFill="1" applyBorder="1" applyAlignment="1">
      <alignment horizontal="center" vertical="center" wrapText="1"/>
    </xf>
    <xf numFmtId="0" fontId="70" fillId="0" borderId="50" xfId="0" applyFont="1" applyBorder="1" applyAlignment="1">
      <alignment wrapText="1"/>
    </xf>
    <xf numFmtId="0" fontId="72" fillId="0" borderId="49" xfId="0" applyFont="1" applyBorder="1" applyAlignment="1">
      <alignment horizontal="center" vertical="center" wrapText="1"/>
    </xf>
    <xf numFmtId="43" fontId="72" fillId="0" borderId="49" xfId="1" applyFont="1" applyFill="1" applyBorder="1" applyAlignment="1">
      <alignment horizontal="center" vertical="center" wrapText="1"/>
    </xf>
    <xf numFmtId="0" fontId="72" fillId="0" borderId="4" xfId="0" applyFont="1" applyBorder="1" applyAlignment="1">
      <alignment horizontal="right" vertical="center" wrapText="1"/>
    </xf>
    <xf numFmtId="0" fontId="72" fillId="0" borderId="4" xfId="0" applyFont="1" applyBorder="1" applyAlignment="1">
      <alignment vertical="center" wrapText="1"/>
    </xf>
    <xf numFmtId="166" fontId="72" fillId="0" borderId="4" xfId="1" applyNumberFormat="1" applyFont="1" applyFill="1" applyBorder="1" applyAlignment="1">
      <alignment horizontal="center" vertical="center" wrapText="1"/>
    </xf>
    <xf numFmtId="0" fontId="74" fillId="0" borderId="4" xfId="0" applyFont="1" applyBorder="1" applyAlignment="1">
      <alignment horizontal="center" vertical="center" wrapText="1"/>
    </xf>
    <xf numFmtId="43" fontId="74" fillId="0" borderId="4" xfId="1" applyFont="1" applyFill="1" applyBorder="1" applyAlignment="1">
      <alignment horizontal="center" vertical="center" wrapText="1"/>
    </xf>
    <xf numFmtId="0" fontId="72" fillId="0" borderId="4" xfId="0" applyFont="1" applyBorder="1" applyAlignment="1">
      <alignment horizontal="center" vertical="center" wrapText="1"/>
    </xf>
    <xf numFmtId="43" fontId="72" fillId="0" borderId="4" xfId="1" applyFont="1" applyFill="1" applyBorder="1" applyAlignment="1">
      <alignment horizontal="center" vertical="center" wrapText="1"/>
    </xf>
    <xf numFmtId="166" fontId="72" fillId="6" borderId="4" xfId="1" applyNumberFormat="1" applyFont="1" applyFill="1" applyBorder="1" applyAlignment="1">
      <alignment horizontal="center" vertical="center" wrapText="1"/>
    </xf>
    <xf numFmtId="0" fontId="74" fillId="6" borderId="0" xfId="0" applyFont="1" applyFill="1" applyAlignment="1">
      <alignment horizontal="center" vertical="center" wrapText="1"/>
    </xf>
    <xf numFmtId="168" fontId="75" fillId="6" borderId="27" xfId="1" applyNumberFormat="1" applyFont="1" applyFill="1" applyBorder="1" applyAlignment="1">
      <alignment horizontal="center" vertical="center" wrapText="1"/>
    </xf>
    <xf numFmtId="0" fontId="72" fillId="0" borderId="0" xfId="0" applyFont="1" applyAlignment="1">
      <alignment horizontal="center" vertical="center" wrapText="1"/>
    </xf>
    <xf numFmtId="166" fontId="72" fillId="0" borderId="4" xfId="0" applyNumberFormat="1" applyFont="1" applyBorder="1" applyAlignment="1">
      <alignment horizontal="center" vertical="center" wrapText="1"/>
    </xf>
    <xf numFmtId="0" fontId="72" fillId="0" borderId="0" xfId="0" applyFont="1" applyAlignment="1">
      <alignment vertical="center" wrapText="1"/>
    </xf>
    <xf numFmtId="3" fontId="82" fillId="0" borderId="0" xfId="1" applyNumberFormat="1" applyFont="1" applyAlignment="1">
      <alignment horizontal="center" vertical="center" wrapText="1"/>
    </xf>
    <xf numFmtId="43" fontId="74" fillId="6" borderId="28" xfId="1" applyFont="1" applyFill="1" applyBorder="1" applyAlignment="1">
      <alignment horizontal="right" vertical="center" wrapText="1"/>
    </xf>
    <xf numFmtId="0" fontId="80" fillId="0" borderId="0" xfId="0" applyFont="1" applyAlignment="1">
      <alignment horizontal="center" wrapText="1"/>
    </xf>
    <xf numFmtId="0" fontId="83" fillId="6" borderId="0" xfId="0" applyFont="1" applyFill="1" applyAlignment="1">
      <alignment vertical="center" wrapText="1"/>
    </xf>
    <xf numFmtId="0" fontId="85" fillId="0" borderId="0" xfId="0" applyFont="1"/>
    <xf numFmtId="0" fontId="84" fillId="0" borderId="0" xfId="0" applyFont="1"/>
    <xf numFmtId="43" fontId="84" fillId="0" borderId="0" xfId="1" applyFont="1"/>
    <xf numFmtId="0" fontId="71" fillId="0" borderId="0" xfId="0" applyFont="1" applyAlignment="1">
      <alignment vertical="center" wrapText="1"/>
    </xf>
    <xf numFmtId="0" fontId="81" fillId="0" borderId="0" xfId="0" applyFont="1" applyAlignment="1">
      <alignment vertical="center" wrapText="1"/>
    </xf>
    <xf numFmtId="0" fontId="80" fillId="0" borderId="0" xfId="0" applyFont="1" applyAlignment="1">
      <alignment wrapText="1"/>
    </xf>
    <xf numFmtId="43" fontId="80" fillId="0" borderId="48" xfId="1" applyFont="1" applyBorder="1" applyAlignment="1">
      <alignment vertical="top"/>
    </xf>
    <xf numFmtId="43" fontId="70" fillId="6" borderId="25" xfId="1" applyFont="1" applyFill="1" applyBorder="1" applyAlignment="1">
      <alignment horizontal="center" vertical="center" wrapText="1"/>
    </xf>
    <xf numFmtId="0" fontId="74" fillId="6" borderId="26" xfId="0" applyFont="1" applyFill="1" applyBorder="1" applyAlignment="1">
      <alignment horizontal="right" vertical="center" wrapText="1"/>
    </xf>
    <xf numFmtId="0" fontId="74" fillId="6" borderId="26" xfId="0" applyFont="1" applyFill="1" applyBorder="1" applyAlignment="1">
      <alignment vertical="center" wrapText="1"/>
    </xf>
    <xf numFmtId="166" fontId="74" fillId="6" borderId="26" xfId="1" applyNumberFormat="1" applyFont="1" applyFill="1" applyBorder="1" applyAlignment="1">
      <alignment horizontal="center" vertical="center" wrapText="1"/>
    </xf>
    <xf numFmtId="43" fontId="86" fillId="6" borderId="27" xfId="1" applyFont="1" applyFill="1" applyBorder="1" applyAlignment="1">
      <alignment horizontal="center" vertical="center" wrapText="1"/>
    </xf>
    <xf numFmtId="0" fontId="87" fillId="6" borderId="0" xfId="0" applyFont="1" applyFill="1" applyAlignment="1">
      <alignment horizontal="center" vertical="center" wrapText="1"/>
    </xf>
    <xf numFmtId="43" fontId="87" fillId="6" borderId="0" xfId="1" applyFont="1" applyFill="1" applyBorder="1" applyAlignment="1">
      <alignment horizontal="center" vertical="center" wrapText="1"/>
    </xf>
    <xf numFmtId="0" fontId="87" fillId="0" borderId="0" xfId="0" applyFont="1"/>
    <xf numFmtId="43" fontId="87" fillId="0" borderId="0" xfId="1" applyFont="1"/>
    <xf numFmtId="43" fontId="70" fillId="0" borderId="0" xfId="1" applyFont="1" applyAlignment="1"/>
    <xf numFmtId="166" fontId="84" fillId="0" borderId="0" xfId="0" applyNumberFormat="1" applyFont="1"/>
    <xf numFmtId="166" fontId="88" fillId="6" borderId="0" xfId="0" applyNumberFormat="1" applyFont="1" applyFill="1" applyAlignment="1">
      <alignment horizontal="center" vertical="center" wrapText="1"/>
    </xf>
    <xf numFmtId="0" fontId="65" fillId="4" borderId="37" xfId="0" applyFont="1" applyFill="1" applyBorder="1" applyAlignment="1" applyProtection="1">
      <alignment horizontal="left" vertical="center" wrapText="1" shrinkToFit="1"/>
      <protection locked="0"/>
    </xf>
    <xf numFmtId="0" fontId="65" fillId="4" borderId="41" xfId="0" applyFont="1" applyFill="1" applyBorder="1" applyAlignment="1" applyProtection="1">
      <alignment horizontal="left" vertical="center" wrapText="1" shrinkToFit="1"/>
      <protection locked="0"/>
    </xf>
    <xf numFmtId="0" fontId="4" fillId="0" borderId="0" xfId="0" applyFont="1" applyAlignment="1">
      <alignment horizontal="center"/>
    </xf>
    <xf numFmtId="0" fontId="3" fillId="0" borderId="0" xfId="0" applyFont="1" applyAlignment="1">
      <alignment horizontal="center"/>
    </xf>
    <xf numFmtId="0" fontId="28" fillId="0" borderId="0" xfId="0" applyFont="1" applyAlignment="1">
      <alignment horizontal="left"/>
    </xf>
    <xf numFmtId="0" fontId="9" fillId="0" borderId="0" xfId="0" applyFont="1" applyAlignment="1">
      <alignment horizontal="center"/>
    </xf>
    <xf numFmtId="3" fontId="19" fillId="0" borderId="0" xfId="0" applyNumberFormat="1" applyFont="1" applyAlignment="1">
      <alignment horizontal="center"/>
    </xf>
    <xf numFmtId="0" fontId="16" fillId="0" borderId="4" xfId="0" applyFont="1" applyBorder="1" applyAlignment="1">
      <alignment horizontal="center"/>
    </xf>
    <xf numFmtId="0" fontId="14" fillId="0" borderId="0" xfId="0" applyFont="1" applyAlignment="1">
      <alignment horizont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35" xfId="0" applyFont="1" applyBorder="1" applyAlignment="1">
      <alignment horizontal="center" vertical="center"/>
    </xf>
    <xf numFmtId="0" fontId="16" fillId="0" borderId="6" xfId="0" applyFont="1" applyBorder="1" applyAlignment="1">
      <alignment horizontal="center" vertical="center"/>
    </xf>
    <xf numFmtId="4" fontId="16" fillId="0" borderId="4" xfId="0" applyNumberFormat="1" applyFont="1" applyBorder="1" applyAlignment="1">
      <alignment horizontal="center" vertical="center"/>
    </xf>
    <xf numFmtId="0" fontId="28" fillId="0" borderId="4" xfId="0" applyFont="1" applyBorder="1" applyAlignment="1">
      <alignment horizontal="center" vertical="center"/>
    </xf>
    <xf numFmtId="0" fontId="16" fillId="0" borderId="14" xfId="0" applyFont="1" applyBorder="1" applyAlignment="1">
      <alignment horizontal="center" vertical="center"/>
    </xf>
    <xf numFmtId="0" fontId="53" fillId="0" borderId="0" xfId="0" applyFont="1" applyAlignment="1" applyProtection="1">
      <alignment horizontal="left"/>
      <protection locked="0"/>
    </xf>
    <xf numFmtId="3" fontId="62" fillId="4" borderId="0" xfId="0" applyNumberFormat="1" applyFont="1" applyFill="1" applyAlignment="1" applyProtection="1">
      <alignment horizontal="right" vertical="center" wrapText="1" shrinkToFit="1"/>
      <protection locked="0"/>
    </xf>
    <xf numFmtId="0" fontId="63" fillId="4" borderId="0" xfId="0" applyFont="1" applyFill="1" applyAlignment="1" applyProtection="1">
      <alignment horizontal="center" vertical="center" wrapText="1" shrinkToFit="1"/>
      <protection locked="0"/>
    </xf>
    <xf numFmtId="3" fontId="63" fillId="4" borderId="0" xfId="0" applyNumberFormat="1" applyFont="1" applyFill="1" applyAlignment="1" applyProtection="1">
      <alignment horizontal="center" vertical="center" wrapText="1" shrinkToFit="1"/>
      <protection locked="0"/>
    </xf>
    <xf numFmtId="0" fontId="64" fillId="4" borderId="0" xfId="0" applyFont="1" applyFill="1" applyAlignment="1" applyProtection="1">
      <alignment horizontal="center" vertical="center" wrapText="1" shrinkToFit="1"/>
      <protection locked="0"/>
    </xf>
    <xf numFmtId="3" fontId="61" fillId="4" borderId="37" xfId="0" applyNumberFormat="1" applyFont="1" applyFill="1" applyBorder="1" applyAlignment="1" applyProtection="1">
      <alignment horizontal="right" vertical="center" wrapText="1" shrinkToFit="1"/>
      <protection locked="0"/>
    </xf>
    <xf numFmtId="0" fontId="58" fillId="4" borderId="0" xfId="0" applyFont="1" applyFill="1" applyAlignment="1" applyProtection="1">
      <alignment horizontal="left" vertical="center" wrapText="1" shrinkToFit="1"/>
      <protection locked="0"/>
    </xf>
    <xf numFmtId="0" fontId="60" fillId="4" borderId="37" xfId="0" applyFont="1" applyFill="1" applyBorder="1" applyAlignment="1" applyProtection="1">
      <alignment horizontal="center" vertical="center" wrapText="1" shrinkToFit="1"/>
      <protection locked="0"/>
    </xf>
    <xf numFmtId="0" fontId="54" fillId="4" borderId="37" xfId="0" applyFont="1" applyFill="1" applyBorder="1" applyAlignment="1" applyProtection="1">
      <alignment horizontal="left" vertical="center" wrapText="1" shrinkToFit="1"/>
      <protection locked="0"/>
    </xf>
    <xf numFmtId="0" fontId="56" fillId="4" borderId="0" xfId="0" applyFont="1" applyFill="1" applyAlignment="1" applyProtection="1">
      <alignment horizontal="left" vertical="center" wrapText="1" shrinkToFit="1"/>
      <protection locked="0"/>
    </xf>
    <xf numFmtId="0" fontId="57" fillId="4" borderId="0" xfId="0" applyFont="1" applyFill="1" applyAlignment="1" applyProtection="1">
      <alignment horizontal="center" vertical="center" wrapText="1" shrinkToFit="1"/>
      <protection locked="0"/>
    </xf>
    <xf numFmtId="0" fontId="59" fillId="4" borderId="44" xfId="0" applyFont="1" applyFill="1" applyBorder="1" applyAlignment="1" applyProtection="1">
      <alignment horizontal="center" vertical="center" wrapText="1" shrinkToFit="1"/>
      <protection locked="0"/>
    </xf>
    <xf numFmtId="3" fontId="55" fillId="4" borderId="37" xfId="0" applyNumberFormat="1" applyFont="1" applyFill="1" applyBorder="1" applyAlignment="1" applyProtection="1">
      <alignment horizontal="right" vertical="center" wrapText="1" shrinkToFit="1"/>
      <protection locked="0"/>
    </xf>
    <xf numFmtId="0" fontId="56" fillId="4" borderId="0" xfId="0" applyFont="1" applyFill="1" applyAlignment="1" applyProtection="1">
      <alignment horizontal="center" vertical="center" wrapText="1" shrinkToFit="1"/>
      <protection locked="0"/>
    </xf>
    <xf numFmtId="0" fontId="58" fillId="4" borderId="0" xfId="0" applyFont="1" applyFill="1" applyAlignment="1" applyProtection="1">
      <alignment horizontal="center" vertical="center" wrapText="1" shrinkToFit="1"/>
      <protection locked="0"/>
    </xf>
    <xf numFmtId="0" fontId="59" fillId="4" borderId="47" xfId="0" applyFont="1" applyFill="1" applyBorder="1" applyAlignment="1" applyProtection="1">
      <alignment horizontal="center" vertical="center" wrapText="1" shrinkToFit="1"/>
      <protection locked="0"/>
    </xf>
    <xf numFmtId="3" fontId="59" fillId="4" borderId="36" xfId="0" applyNumberFormat="1" applyFont="1" applyFill="1" applyBorder="1" applyAlignment="1" applyProtection="1">
      <alignment horizontal="center" vertical="center" wrapText="1" shrinkToFit="1"/>
      <protection locked="0"/>
    </xf>
    <xf numFmtId="0" fontId="59" fillId="4" borderId="46" xfId="0" applyFont="1" applyFill="1" applyBorder="1" applyAlignment="1" applyProtection="1">
      <alignment horizontal="center" vertical="center" wrapText="1" shrinkToFit="1"/>
      <protection locked="0"/>
    </xf>
    <xf numFmtId="3" fontId="59" fillId="4" borderId="46" xfId="0" applyNumberFormat="1" applyFont="1" applyFill="1" applyBorder="1" applyAlignment="1" applyProtection="1">
      <alignment horizontal="center" vertical="center" wrapText="1" shrinkToFit="1"/>
      <protection locked="0"/>
    </xf>
    <xf numFmtId="0" fontId="16" fillId="0" borderId="0" xfId="0" applyFont="1" applyAlignment="1">
      <alignment horizontal="center"/>
    </xf>
    <xf numFmtId="0" fontId="28" fillId="0" borderId="0" xfId="0" applyFont="1" applyAlignment="1">
      <alignment horizontal="center"/>
    </xf>
    <xf numFmtId="0" fontId="11" fillId="0" borderId="0" xfId="0" applyFont="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3" fontId="4" fillId="0" borderId="4" xfId="0" applyNumberFormat="1" applyFont="1" applyBorder="1" applyAlignment="1">
      <alignment horizontal="center" wrapText="1"/>
    </xf>
    <xf numFmtId="3" fontId="24" fillId="0" borderId="0" xfId="0" applyNumberFormat="1" applyFont="1" applyAlignment="1">
      <alignment horizontal="center"/>
    </xf>
    <xf numFmtId="3" fontId="4" fillId="0" borderId="0" xfId="0" applyNumberFormat="1" applyFont="1" applyAlignment="1">
      <alignment horizontal="center"/>
    </xf>
    <xf numFmtId="3" fontId="29" fillId="0" borderId="0" xfId="0" applyNumberFormat="1" applyFont="1" applyAlignment="1">
      <alignment horizontal="center"/>
    </xf>
    <xf numFmtId="0" fontId="26" fillId="0" borderId="0" xfId="0" applyFont="1" applyAlignment="1">
      <alignment horizontal="center"/>
    </xf>
    <xf numFmtId="0" fontId="6" fillId="0" borderId="0" xfId="0" applyFont="1" applyAlignment="1">
      <alignment horizontal="center"/>
    </xf>
    <xf numFmtId="0" fontId="3" fillId="0" borderId="7" xfId="0" applyFont="1" applyBorder="1" applyAlignment="1">
      <alignment horizontal="center"/>
    </xf>
    <xf numFmtId="0" fontId="3" fillId="0" borderId="30" xfId="0" applyFont="1" applyBorder="1" applyAlignment="1">
      <alignment horizontal="center"/>
    </xf>
    <xf numFmtId="0" fontId="3" fillId="0" borderId="14" xfId="0" applyFont="1" applyBorder="1" applyAlignment="1">
      <alignment horizontal="center"/>
    </xf>
    <xf numFmtId="0" fontId="0" fillId="0" borderId="0" xfId="0" applyAlignment="1">
      <alignment horizontal="center"/>
    </xf>
    <xf numFmtId="0" fontId="15" fillId="0" borderId="0" xfId="0" applyFont="1" applyAlignment="1">
      <alignment horizontal="center"/>
    </xf>
    <xf numFmtId="0" fontId="16" fillId="0" borderId="7" xfId="0" applyFont="1" applyBorder="1" applyAlignment="1">
      <alignment horizontal="center"/>
    </xf>
    <xf numFmtId="0" fontId="16" fillId="0" borderId="14" xfId="0" applyFont="1" applyBorder="1" applyAlignment="1">
      <alignment horizont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xf>
    <xf numFmtId="0" fontId="74" fillId="0" borderId="0" xfId="0" applyFont="1" applyAlignment="1">
      <alignment horizontal="center"/>
    </xf>
    <xf numFmtId="0" fontId="72" fillId="0" borderId="0" xfId="0" applyFont="1" applyAlignment="1">
      <alignment horizontal="center" vertical="center" wrapText="1"/>
    </xf>
    <xf numFmtId="166" fontId="72" fillId="6" borderId="51" xfId="1" applyNumberFormat="1" applyFont="1" applyFill="1" applyBorder="1" applyAlignment="1">
      <alignment horizontal="center" vertical="center" wrapText="1"/>
    </xf>
    <xf numFmtId="166" fontId="72" fillId="6" borderId="6" xfId="1" applyNumberFormat="1" applyFont="1" applyFill="1" applyBorder="1" applyAlignment="1">
      <alignment horizontal="center" vertical="center" wrapText="1"/>
    </xf>
    <xf numFmtId="0" fontId="81" fillId="0" borderId="0" xfId="0" applyFont="1" applyAlignment="1">
      <alignment horizontal="center" vertical="center" wrapText="1"/>
    </xf>
    <xf numFmtId="0" fontId="80" fillId="0" borderId="0" xfId="0" applyFont="1" applyAlignment="1">
      <alignment horizontal="center" wrapText="1"/>
    </xf>
    <xf numFmtId="43" fontId="80" fillId="0" borderId="48" xfId="1" applyFont="1" applyBorder="1" applyAlignment="1">
      <alignment horizontal="center" vertical="top"/>
    </xf>
    <xf numFmtId="0" fontId="78" fillId="6" borderId="51" xfId="0" applyFont="1" applyFill="1" applyBorder="1" applyAlignment="1">
      <alignment horizontal="center" vertical="center" wrapText="1"/>
    </xf>
    <xf numFmtId="0" fontId="78" fillId="6" borderId="6" xfId="0" applyFont="1" applyFill="1" applyBorder="1" applyAlignment="1">
      <alignment horizontal="center" vertical="center" wrapText="1"/>
    </xf>
    <xf numFmtId="43" fontId="78" fillId="6" borderId="51" xfId="1" applyFont="1" applyFill="1" applyBorder="1" applyAlignment="1">
      <alignment horizontal="center" vertical="center" wrapText="1"/>
    </xf>
    <xf numFmtId="43" fontId="78" fillId="6" borderId="6" xfId="1" applyFont="1" applyFill="1" applyBorder="1" applyAlignment="1">
      <alignment horizontal="center" vertical="center" wrapText="1"/>
    </xf>
    <xf numFmtId="0" fontId="71" fillId="0" borderId="0" xfId="0" applyFont="1" applyAlignment="1">
      <alignment horizontal="center" vertical="center" wrapText="1"/>
    </xf>
    <xf numFmtId="0" fontId="89" fillId="0" borderId="0" xfId="0" applyFont="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253\c\BVNB-q\THUY\LIEN%20DOANH%20LIEN%20KET\QT%20may%20SH%20tu%20dong\Quyet%20toan.2009"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253\c\BVNB-q\THUY\LIEN%20DOANH%20LIEN%20KET\QT%20CT-%20Scanner+CR2009\Q.toan%20-%20CT%20+%20CR-200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sheetName val="T2"/>
      <sheetName val="T3"/>
      <sheetName val="T4"/>
      <sheetName val="T5"/>
      <sheetName val="T6"/>
      <sheetName val="T7"/>
      <sheetName val="T8"/>
      <sheetName val="T9"/>
      <sheetName val="T10"/>
      <sheetName val="T11"/>
      <sheetName val="T12"/>
      <sheetName val="Sheet3"/>
    </sheetNames>
    <sheetDataSet>
      <sheetData sheetId="0">
        <row r="62">
          <cell r="F62">
            <v>86123695</v>
          </cell>
        </row>
      </sheetData>
      <sheetData sheetId="1">
        <row r="21">
          <cell r="F21">
            <v>78238209</v>
          </cell>
        </row>
      </sheetData>
      <sheetData sheetId="2">
        <row r="21">
          <cell r="F21">
            <v>90843013.449999988</v>
          </cell>
        </row>
      </sheetData>
      <sheetData sheetId="3">
        <row r="21">
          <cell r="F21">
            <v>85929348.399999991</v>
          </cell>
        </row>
      </sheetData>
      <sheetData sheetId="4">
        <row r="22">
          <cell r="F22">
            <v>95246264.399999991</v>
          </cell>
        </row>
        <row r="63">
          <cell r="F63">
            <v>29577799.999999996</v>
          </cell>
        </row>
      </sheetData>
      <sheetData sheetId="5">
        <row r="22">
          <cell r="F22">
            <v>157221763.64999998</v>
          </cell>
        </row>
        <row r="63">
          <cell r="F63">
            <v>34487601.399999999</v>
          </cell>
        </row>
      </sheetData>
      <sheetData sheetId="6">
        <row r="22">
          <cell r="F22">
            <v>169939602</v>
          </cell>
        </row>
      </sheetData>
      <sheetData sheetId="7">
        <row r="22">
          <cell r="F22">
            <v>159121738.29999998</v>
          </cell>
        </row>
      </sheetData>
      <sheetData sheetId="8">
        <row r="22">
          <cell r="F22">
            <v>160061191.84999999</v>
          </cell>
        </row>
        <row r="60">
          <cell r="F60">
            <v>28808499.299999997</v>
          </cell>
        </row>
      </sheetData>
      <sheetData sheetId="9">
        <row r="22">
          <cell r="F22">
            <v>154509926.54999998</v>
          </cell>
        </row>
      </sheetData>
      <sheetData sheetId="10">
        <row r="22">
          <cell r="F22">
            <v>136703007.69999999</v>
          </cell>
        </row>
      </sheetData>
      <sheetData sheetId="11">
        <row r="27">
          <cell r="F27">
            <v>142839549.89999998</v>
          </cell>
        </row>
        <row r="62">
          <cell r="F62">
            <v>26642000</v>
          </cell>
        </row>
        <row r="98">
          <cell r="F98">
            <v>103169150</v>
          </cell>
        </row>
      </sheetData>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01"/>
      <sheetName val="T2"/>
      <sheetName val="T3"/>
      <sheetName val="T4"/>
      <sheetName val="T5"/>
      <sheetName val="T6"/>
      <sheetName val="01"/>
      <sheetName val="02"/>
      <sheetName val="03"/>
      <sheetName val="T04"/>
      <sheetName val="T05"/>
      <sheetName val="T06"/>
      <sheetName val="T07"/>
      <sheetName val="T08"/>
      <sheetName val="T09"/>
      <sheetName val="T10"/>
      <sheetName val="T11"/>
      <sheetName val="T12"/>
      <sheetName val="v"/>
      <sheetName val="THop"/>
    </sheetNames>
    <sheetDataSet>
      <sheetData sheetId="0"/>
      <sheetData sheetId="1"/>
      <sheetData sheetId="2"/>
      <sheetData sheetId="3"/>
      <sheetData sheetId="4"/>
      <sheetData sheetId="5"/>
      <sheetData sheetId="6">
        <row r="33">
          <cell r="F33">
            <v>119990483.19999999</v>
          </cell>
        </row>
      </sheetData>
      <sheetData sheetId="7">
        <row r="37">
          <cell r="F37">
            <v>52878650</v>
          </cell>
        </row>
        <row r="38">
          <cell r="F38">
            <v>115578995</v>
          </cell>
        </row>
      </sheetData>
      <sheetData sheetId="8">
        <row r="37">
          <cell r="F37">
            <v>43234044.350000001</v>
          </cell>
        </row>
        <row r="38">
          <cell r="F38">
            <v>95806168.954999998</v>
          </cell>
        </row>
      </sheetData>
      <sheetData sheetId="9">
        <row r="37">
          <cell r="F37">
            <v>45368050</v>
          </cell>
        </row>
        <row r="38">
          <cell r="F38">
            <v>123810364.99999999</v>
          </cell>
        </row>
      </sheetData>
      <sheetData sheetId="10">
        <row r="37">
          <cell r="F37">
            <v>49193850</v>
          </cell>
        </row>
        <row r="38">
          <cell r="F38">
            <v>148572305</v>
          </cell>
        </row>
      </sheetData>
      <sheetData sheetId="11">
        <row r="38">
          <cell r="F38">
            <v>116257580</v>
          </cell>
        </row>
        <row r="39">
          <cell r="F39">
            <v>141337504</v>
          </cell>
        </row>
        <row r="80">
          <cell r="F80">
            <v>17276280</v>
          </cell>
        </row>
        <row r="131">
          <cell r="F131">
            <v>100670050</v>
          </cell>
        </row>
      </sheetData>
      <sheetData sheetId="12">
        <row r="37">
          <cell r="F37">
            <v>45580800</v>
          </cell>
        </row>
        <row r="38">
          <cell r="F38">
            <v>139873440</v>
          </cell>
        </row>
        <row r="80">
          <cell r="F80">
            <v>9934960</v>
          </cell>
        </row>
        <row r="131">
          <cell r="F131">
            <v>99199200</v>
          </cell>
        </row>
      </sheetData>
      <sheetData sheetId="13">
        <row r="37">
          <cell r="F37">
            <v>46789175</v>
          </cell>
        </row>
        <row r="38">
          <cell r="F38">
            <v>145005577.5</v>
          </cell>
        </row>
        <row r="79">
          <cell r="F79">
            <v>12089000</v>
          </cell>
        </row>
        <row r="130">
          <cell r="F130">
            <v>117994050</v>
          </cell>
        </row>
      </sheetData>
      <sheetData sheetId="14">
        <row r="37">
          <cell r="F37">
            <v>61544150</v>
          </cell>
        </row>
        <row r="38">
          <cell r="F38">
            <v>191083095</v>
          </cell>
        </row>
        <row r="79">
          <cell r="F79">
            <v>13034140</v>
          </cell>
        </row>
        <row r="128">
          <cell r="F128">
            <v>114027850</v>
          </cell>
        </row>
      </sheetData>
      <sheetData sheetId="15">
        <row r="37">
          <cell r="F37">
            <v>72959828.25</v>
          </cell>
        </row>
        <row r="38">
          <cell r="F38">
            <v>114260210.22499999</v>
          </cell>
        </row>
        <row r="79">
          <cell r="F79">
            <v>10088820</v>
          </cell>
        </row>
        <row r="127">
          <cell r="F127">
            <v>98440750</v>
          </cell>
        </row>
      </sheetData>
      <sheetData sheetId="16">
        <row r="37">
          <cell r="F37">
            <v>54617775</v>
          </cell>
        </row>
        <row r="38">
          <cell r="F38">
            <v>173741557.5</v>
          </cell>
        </row>
        <row r="79">
          <cell r="F79">
            <v>8945860</v>
          </cell>
        </row>
        <row r="127">
          <cell r="F127">
            <v>105754650</v>
          </cell>
        </row>
      </sheetData>
      <sheetData sheetId="17">
        <row r="37">
          <cell r="F37">
            <v>64065445</v>
          </cell>
        </row>
        <row r="38">
          <cell r="F38">
            <v>168477018.5</v>
          </cell>
        </row>
        <row r="79">
          <cell r="F79">
            <v>9385460</v>
          </cell>
        </row>
        <row r="127">
          <cell r="F127">
            <v>96522650</v>
          </cell>
        </row>
      </sheetData>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6" Type="http://schemas.openxmlformats.org/officeDocument/2006/relationships/hyperlink" Target="file:///C:\Users\Admin\AppData\Administrator\Desktop\157;30ee90f7-6098-4735-ad0f-fe6bec9e1be3" TargetMode="External"/><Relationship Id="rId21" Type="http://schemas.openxmlformats.org/officeDocument/2006/relationships/hyperlink" Target="file:///C:\Users\Admin\AppData\Administrator\Desktop\106;a2cd82a5-9d1c-4d47-939e-2a8a095e6d84" TargetMode="External"/><Relationship Id="rId34" Type="http://schemas.openxmlformats.org/officeDocument/2006/relationships/hyperlink" Target="file:///C:\Users\Admin\AppData\Administrator\Desktop\106;09521d31-50f7-4b83-b849-4a015b315b80" TargetMode="External"/><Relationship Id="rId42" Type="http://schemas.openxmlformats.org/officeDocument/2006/relationships/hyperlink" Target="file:///C:\Users\Admin\AppData\Administrator\Desktop\106;9fe8e3d5-bcab-46ca-a86b-95338c57e6c1" TargetMode="External"/><Relationship Id="rId47" Type="http://schemas.openxmlformats.org/officeDocument/2006/relationships/hyperlink" Target="file:///C:\Users\Admin\AppData\Administrator\Desktop\106;c1113434-9073-44b2-9dea-768560f94b58" TargetMode="External"/><Relationship Id="rId50" Type="http://schemas.openxmlformats.org/officeDocument/2006/relationships/hyperlink" Target="file:///C:\Users\Admin\AppData\Administrator\Desktop\106;8cd08226-17e4-4093-ae04-deed5e89510e" TargetMode="External"/><Relationship Id="rId55" Type="http://schemas.openxmlformats.org/officeDocument/2006/relationships/hyperlink" Target="file:///C:\Users\Admin\AppData\Administrator\Desktop\106;f0d6598e-7db7-4793-b358-84dc9c360757" TargetMode="External"/><Relationship Id="rId63" Type="http://schemas.openxmlformats.org/officeDocument/2006/relationships/hyperlink" Target="file:///C:\Users\Admin\AppData\Administrator\Desktop\106;ee65814c-d859-413e-950c-32dd92cff06d" TargetMode="External"/><Relationship Id="rId68" Type="http://schemas.openxmlformats.org/officeDocument/2006/relationships/hyperlink" Target="file:///C:\Users\Admin\AppData\Administrator\Desktop\106;6126422c-cc46-4086-9a11-df28cdd64f45" TargetMode="External"/><Relationship Id="rId76" Type="http://schemas.openxmlformats.org/officeDocument/2006/relationships/hyperlink" Target="file:///C:\Users\Admin\AppData\Administrator\Desktop\106;11c7d1b6-b8d1-4562-8c77-5f487c024172" TargetMode="External"/><Relationship Id="rId84" Type="http://schemas.openxmlformats.org/officeDocument/2006/relationships/hyperlink" Target="file:///C:\Users\Admin\AppData\Administrator\Desktop\106;befb21b9-2d0d-4572-94e2-f68219e16c13" TargetMode="External"/><Relationship Id="rId89" Type="http://schemas.openxmlformats.org/officeDocument/2006/relationships/hyperlink" Target="file:///C:\Users\Admin\AppData\Administrator\Desktop\106;e293d022-f835-4d96-bff8-d0b7ff9c2a44" TargetMode="External"/><Relationship Id="rId97" Type="http://schemas.openxmlformats.org/officeDocument/2006/relationships/hyperlink" Target="file:///C:\Users\Admin\AppData\Administrator\Desktop\157;a94d7866-0bc2-4c83-9c63-d3c7b70983f5" TargetMode="External"/><Relationship Id="rId7" Type="http://schemas.openxmlformats.org/officeDocument/2006/relationships/hyperlink" Target="file:///C:\Users\Admin\AppData\Administrator\Desktop\106;89b7509a-5697-4d26-afe2-d8aa1fe908d1" TargetMode="External"/><Relationship Id="rId71" Type="http://schemas.openxmlformats.org/officeDocument/2006/relationships/hyperlink" Target="file:///C:\Users\Admin\AppData\Administrator\Desktop\157;2f6f3dd2-144b-4092-a9c2-49e91d20effe" TargetMode="External"/><Relationship Id="rId92" Type="http://schemas.openxmlformats.org/officeDocument/2006/relationships/hyperlink" Target="file:///C:\Users\Admin\AppData\Administrator\Desktop\106;842525ad-d796-4915-a728-b0a615e7c737" TargetMode="External"/><Relationship Id="rId2" Type="http://schemas.openxmlformats.org/officeDocument/2006/relationships/hyperlink" Target="file:///C:\Users\Admin\AppData\Administrator\Desktop\157;53c8b8aa-26c5-4f52-8c86-7d9ed23eea9e" TargetMode="External"/><Relationship Id="rId16" Type="http://schemas.openxmlformats.org/officeDocument/2006/relationships/hyperlink" Target="file:///C:\Users\Admin\AppData\Administrator\Desktop\106;1f5f4a33-87d8-431c-a0b1-10ea590f7db9" TargetMode="External"/><Relationship Id="rId29" Type="http://schemas.openxmlformats.org/officeDocument/2006/relationships/hyperlink" Target="file:///C:\Users\Admin\AppData\Administrator\Desktop\106;dbe0c741-7308-4d0d-a028-b9c6157607c8" TargetMode="External"/><Relationship Id="rId11" Type="http://schemas.openxmlformats.org/officeDocument/2006/relationships/hyperlink" Target="file:///C:\Users\Admin\AppData\Administrator\Desktop\101;94f5b380-7378-4a57-a432-563af35511a9" TargetMode="External"/><Relationship Id="rId24" Type="http://schemas.openxmlformats.org/officeDocument/2006/relationships/hyperlink" Target="file:///C:\Users\Admin\AppData\Administrator\Desktop\157;675435d7-bf32-4aad-92e4-c427bd5213e2" TargetMode="External"/><Relationship Id="rId32" Type="http://schemas.openxmlformats.org/officeDocument/2006/relationships/hyperlink" Target="file:///C:\Users\Admin\AppData\Administrator\Desktop\401;7bd5cfe8-b738-424c-8192-0adc63c6922a" TargetMode="External"/><Relationship Id="rId37" Type="http://schemas.openxmlformats.org/officeDocument/2006/relationships/hyperlink" Target="file:///C:\Users\Admin\AppData\Administrator\Desktop\106;e772460e-68c1-4139-aa74-7b2af4fef268" TargetMode="External"/><Relationship Id="rId40" Type="http://schemas.openxmlformats.org/officeDocument/2006/relationships/hyperlink" Target="file:///C:\Users\Admin\AppData\Administrator\Desktop\106;d66d954f-9a68-42a8-a085-cb0275a2e517" TargetMode="External"/><Relationship Id="rId45" Type="http://schemas.openxmlformats.org/officeDocument/2006/relationships/hyperlink" Target="file:///C:\Users\Admin\AppData\Administrator\Desktop\106;d3b8f03d-9fd1-41f4-bb3e-ab92121e3e4c" TargetMode="External"/><Relationship Id="rId53" Type="http://schemas.openxmlformats.org/officeDocument/2006/relationships/hyperlink" Target="file:///C:\Users\Admin\AppData\Administrator\Desktop\106;07ec2938-2955-4c25-aa07-feac72db1470" TargetMode="External"/><Relationship Id="rId58" Type="http://schemas.openxmlformats.org/officeDocument/2006/relationships/hyperlink" Target="file:///C:\Users\Admin\AppData\Administrator\Desktop\157;cd2740db-3f26-4c6c-b73b-027fa83774dd" TargetMode="External"/><Relationship Id="rId66" Type="http://schemas.openxmlformats.org/officeDocument/2006/relationships/hyperlink" Target="file:///C:\Users\Admin\AppData\Administrator\Desktop\106;a2faa66f-f138-497b-a498-6b529586b352" TargetMode="External"/><Relationship Id="rId74" Type="http://schemas.openxmlformats.org/officeDocument/2006/relationships/hyperlink" Target="file:///C:\Users\Admin\AppData\Administrator\Desktop\106;f9cbc73b-7c83-4f3b-ae35-d2718fc22eec" TargetMode="External"/><Relationship Id="rId79" Type="http://schemas.openxmlformats.org/officeDocument/2006/relationships/hyperlink" Target="file:///C:\Users\Admin\AppData\Administrator\Desktop\106;0f6d457b-e008-4a6b-8754-fc0146a4a538" TargetMode="External"/><Relationship Id="rId87" Type="http://schemas.openxmlformats.org/officeDocument/2006/relationships/hyperlink" Target="file:///C:\Users\Admin\AppData\Administrator\Desktop\106;1e75973f-b08e-4e5e-b9d8-1ea8d171a1f2" TargetMode="External"/><Relationship Id="rId102" Type="http://schemas.openxmlformats.org/officeDocument/2006/relationships/printerSettings" Target="../printerSettings/printerSettings2.bin"/><Relationship Id="rId5" Type="http://schemas.openxmlformats.org/officeDocument/2006/relationships/hyperlink" Target="file:///C:\Users\Admin\AppData\Administrator\Desktop\106;cca090d7-2050-4ad6-9a0c-f70cf289e19f" TargetMode="External"/><Relationship Id="rId61" Type="http://schemas.openxmlformats.org/officeDocument/2006/relationships/hyperlink" Target="file:///C:\Users\Admin\AppData\Administrator\Desktop\157;9a7ace17-e043-4d29-8072-9cda015e9027" TargetMode="External"/><Relationship Id="rId82" Type="http://schemas.openxmlformats.org/officeDocument/2006/relationships/hyperlink" Target="file:///C:\Users\Admin\AppData\Administrator\Desktop\157;0d530872-d37a-4669-b45d-77feaf54fd78" TargetMode="External"/><Relationship Id="rId90" Type="http://schemas.openxmlformats.org/officeDocument/2006/relationships/hyperlink" Target="file:///C:\Users\Admin\AppData\Administrator\Desktop\106;8e890b2f-b766-4089-9b26-c6d29373348d" TargetMode="External"/><Relationship Id="rId95" Type="http://schemas.openxmlformats.org/officeDocument/2006/relationships/hyperlink" Target="file:///C:\Users\Admin\AppData\Administrator\Desktop\157;b61ee84c-ccef-4ca8-8808-b87f26fbf4cd" TargetMode="External"/><Relationship Id="rId19" Type="http://schemas.openxmlformats.org/officeDocument/2006/relationships/hyperlink" Target="file:///C:\Users\Admin\AppData\Administrator\Desktop\106;47d71220-7d1d-48d4-a8bc-73b37741e699" TargetMode="External"/><Relationship Id="rId14" Type="http://schemas.openxmlformats.org/officeDocument/2006/relationships/hyperlink" Target="file:///C:\Users\Admin\AppData\Administrator\Desktop\157;1790bdd0-90ef-449d-af96-6fa598794e34" TargetMode="External"/><Relationship Id="rId22" Type="http://schemas.openxmlformats.org/officeDocument/2006/relationships/hyperlink" Target="file:///C:\Users\Admin\AppData\Administrator\Desktop\106;d9615c92-3279-43c8-879b-fb4f65328fac" TargetMode="External"/><Relationship Id="rId27" Type="http://schemas.openxmlformats.org/officeDocument/2006/relationships/hyperlink" Target="file:///C:\Users\Admin\AppData\Administrator\Desktop\157;8e51078f-8682-4839-8ee5-05075d9e89a5" TargetMode="External"/><Relationship Id="rId30" Type="http://schemas.openxmlformats.org/officeDocument/2006/relationships/hyperlink" Target="file:///C:\Users\Admin\AppData\Administrator\Desktop\106;7923d913-96c6-4ecf-b0f4-8d3cbed861a4" TargetMode="External"/><Relationship Id="rId35" Type="http://schemas.openxmlformats.org/officeDocument/2006/relationships/hyperlink" Target="file:///C:\Users\Admin\AppData\Administrator\Desktop\106;09521d31-50f7-4b83-b849-4a015b315b80" TargetMode="External"/><Relationship Id="rId43" Type="http://schemas.openxmlformats.org/officeDocument/2006/relationships/hyperlink" Target="file:///C:\Users\Admin\AppData\Administrator\Desktop\106;a1fdaa24-4cb6-473c-aac8-a2a66ac1e825" TargetMode="External"/><Relationship Id="rId48" Type="http://schemas.openxmlformats.org/officeDocument/2006/relationships/hyperlink" Target="file:///C:\Users\Admin\AppData\Administrator\Desktop\106;fb2435a1-e5d9-4ce8-91e7-ba799ac7b240" TargetMode="External"/><Relationship Id="rId56" Type="http://schemas.openxmlformats.org/officeDocument/2006/relationships/hyperlink" Target="file:///C:\Users\Admin\AppData\Administrator\Desktop\106;6d778ee0-c29c-4a40-b2ad-ae72c623f3be" TargetMode="External"/><Relationship Id="rId64" Type="http://schemas.openxmlformats.org/officeDocument/2006/relationships/hyperlink" Target="file:///C:\Users\Admin\AppData\Administrator\Desktop\106;f16de723-3a4e-4c71-b73d-261aa9aebcda" TargetMode="External"/><Relationship Id="rId69" Type="http://schemas.openxmlformats.org/officeDocument/2006/relationships/hyperlink" Target="file:///C:\Users\Admin\AppData\Administrator\Desktop\106;92d9ae69-7e8d-49d6-b79b-c3de901b73c8" TargetMode="External"/><Relationship Id="rId77" Type="http://schemas.openxmlformats.org/officeDocument/2006/relationships/hyperlink" Target="file:///C:\Users\Admin\AppData\Administrator\Desktop\106;f3e09e9c-d8fa-4617-b90e-654fbca3fe61" TargetMode="External"/><Relationship Id="rId100" Type="http://schemas.openxmlformats.org/officeDocument/2006/relationships/hyperlink" Target="file:///C:\Users\Admin\AppData\Administrator\Desktop\106;15064cb7-83ea-4e64-b4ea-edf7dcbcbcb7" TargetMode="External"/><Relationship Id="rId8" Type="http://schemas.openxmlformats.org/officeDocument/2006/relationships/hyperlink" Target="file:///C:\Users\Admin\AppData\Administrator\Desktop\106;56493483-2678-4607-994e-b3778ad30963" TargetMode="External"/><Relationship Id="rId51" Type="http://schemas.openxmlformats.org/officeDocument/2006/relationships/hyperlink" Target="file:///C:\Users\Admin\AppData\Administrator\Desktop\157;38c970ef-3e68-4507-99f0-b2eb066a6cd3" TargetMode="External"/><Relationship Id="rId72" Type="http://schemas.openxmlformats.org/officeDocument/2006/relationships/hyperlink" Target="file:///C:\Users\Admin\AppData\Administrator\Desktop\157;7fe9a01d-2c78-4d48-a74f-e758f397fd24" TargetMode="External"/><Relationship Id="rId80" Type="http://schemas.openxmlformats.org/officeDocument/2006/relationships/hyperlink" Target="file:///C:\Users\Admin\AppData\Administrator\Desktop\106;6edc12df-20bb-4f7c-a4d4-c6ff67442497" TargetMode="External"/><Relationship Id="rId85" Type="http://schemas.openxmlformats.org/officeDocument/2006/relationships/hyperlink" Target="file:///C:\Users\Admin\AppData\Administrator\Desktop\106;c524bc1f-e8bd-4d80-90bd-3a10be1c006c" TargetMode="External"/><Relationship Id="rId93" Type="http://schemas.openxmlformats.org/officeDocument/2006/relationships/hyperlink" Target="file:///C:\Users\Admin\AppData\Administrator\Desktop\106;61483f71-67ae-4dbb-8396-a7d30cba7696" TargetMode="External"/><Relationship Id="rId98" Type="http://schemas.openxmlformats.org/officeDocument/2006/relationships/hyperlink" Target="file:///C:\Users\Admin\AppData\Administrator\Desktop\106;a82b5994-1424-4de7-af49-2c5b5615cd30" TargetMode="External"/><Relationship Id="rId3" Type="http://schemas.openxmlformats.org/officeDocument/2006/relationships/hyperlink" Target="file:///C:\Users\Admin\AppData\Administrator\Desktop\157;e2465f9a-6704-437f-a2d4-ad5c736359ce" TargetMode="External"/><Relationship Id="rId12" Type="http://schemas.openxmlformats.org/officeDocument/2006/relationships/hyperlink" Target="file:///C:\Users\Admin\AppData\Administrator\Desktop\101;12de56a8-b064-4462-bc23-ee553b2ea5db" TargetMode="External"/><Relationship Id="rId17" Type="http://schemas.openxmlformats.org/officeDocument/2006/relationships/hyperlink" Target="file:///C:\Users\Admin\AppData\Administrator\Desktop\106;6302c79a-f5cc-4e4e-a04f-41cd173e03f4" TargetMode="External"/><Relationship Id="rId25" Type="http://schemas.openxmlformats.org/officeDocument/2006/relationships/hyperlink" Target="file:///C:\Users\Admin\AppData\Administrator\Desktop\106;a5117d25-99a4-4542-8f6d-0674c4abdee3" TargetMode="External"/><Relationship Id="rId33" Type="http://schemas.openxmlformats.org/officeDocument/2006/relationships/hyperlink" Target="file:///C:\Users\Admin\AppData\Administrator\Desktop\106;091a1b16-0dcc-4b58-a03e-e5f3b5defe77" TargetMode="External"/><Relationship Id="rId38" Type="http://schemas.openxmlformats.org/officeDocument/2006/relationships/hyperlink" Target="file:///C:\Users\Admin\AppData\Administrator\Desktop\106;f8f353ef-081e-4f84-aafc-2650eae9c39a" TargetMode="External"/><Relationship Id="rId46" Type="http://schemas.openxmlformats.org/officeDocument/2006/relationships/hyperlink" Target="file:///C:\Users\Admin\AppData\Administrator\Desktop\106;c99c1855-182a-47a6-b0ca-f0a469e76655" TargetMode="External"/><Relationship Id="rId59" Type="http://schemas.openxmlformats.org/officeDocument/2006/relationships/hyperlink" Target="file:///C:\Users\Admin\AppData\Administrator\Desktop\106;ce97e1cf-941a-460f-a130-de5424cd2b40" TargetMode="External"/><Relationship Id="rId67" Type="http://schemas.openxmlformats.org/officeDocument/2006/relationships/hyperlink" Target="file:///C:\Users\Admin\AppData\Administrator\Desktop\106;9fd7e1ce-130c-422d-8231-ac4a47e670ee" TargetMode="External"/><Relationship Id="rId20" Type="http://schemas.openxmlformats.org/officeDocument/2006/relationships/hyperlink" Target="file:///C:\Users\Admin\AppData\Administrator\Desktop\106;c0689f2d-5706-4fcc-85bc-837397fdc277" TargetMode="External"/><Relationship Id="rId41" Type="http://schemas.openxmlformats.org/officeDocument/2006/relationships/hyperlink" Target="file:///C:\Users\Admin\AppData\Administrator\Desktop\106;ad8ad537-27f8-4582-ae52-f0a2a5aa86c9" TargetMode="External"/><Relationship Id="rId54" Type="http://schemas.openxmlformats.org/officeDocument/2006/relationships/hyperlink" Target="file:///C:\Users\Admin\AppData\Administrator\Desktop\106;9d4c6a0b-5c76-44e5-a87e-380048c080a5" TargetMode="External"/><Relationship Id="rId62" Type="http://schemas.openxmlformats.org/officeDocument/2006/relationships/hyperlink" Target="file:///C:\Users\Admin\AppData\Administrator\Desktop\157;1a58f96b-9185-43ad-9b91-47bd4c718e37" TargetMode="External"/><Relationship Id="rId70" Type="http://schemas.openxmlformats.org/officeDocument/2006/relationships/hyperlink" Target="file:///C:\Users\Admin\AppData\Administrator\Desktop\106;5f079321-ffb7-4498-9bf5-74eb8bde7890" TargetMode="External"/><Relationship Id="rId75" Type="http://schemas.openxmlformats.org/officeDocument/2006/relationships/hyperlink" Target="file:///C:\Users\Admin\AppData\Administrator\Desktop\106;e225e65c-b822-4039-9173-7c499c1f93ae" TargetMode="External"/><Relationship Id="rId83" Type="http://schemas.openxmlformats.org/officeDocument/2006/relationships/hyperlink" Target="file:///C:\Users\Admin\AppData\Administrator\Desktop\106;5bd8cbca-1a06-405f-ba98-a5f51077f3ac" TargetMode="External"/><Relationship Id="rId88" Type="http://schemas.openxmlformats.org/officeDocument/2006/relationships/hyperlink" Target="file:///C:\Users\Admin\AppData\Administrator\Desktop\106;e40437f4-a518-4dea-a537-6d42324f9277" TargetMode="External"/><Relationship Id="rId91" Type="http://schemas.openxmlformats.org/officeDocument/2006/relationships/hyperlink" Target="file:///C:\Users\Admin\AppData\Administrator\Desktop\106;d3a30adc-e536-4424-9253-62a62337045b" TargetMode="External"/><Relationship Id="rId96" Type="http://schemas.openxmlformats.org/officeDocument/2006/relationships/hyperlink" Target="file:///C:\Users\Admin\AppData\Administrator\Desktop\106;b1fd64ad-31f2-4c4c-804e-929569543709" TargetMode="External"/><Relationship Id="rId1" Type="http://schemas.openxmlformats.org/officeDocument/2006/relationships/hyperlink" Target="file:///C:\Users\Admin\AppData\Administrator\Desktop\106;8d6021ad-8f31-455b-94e5-cecf84a9020e" TargetMode="External"/><Relationship Id="rId6" Type="http://schemas.openxmlformats.org/officeDocument/2006/relationships/hyperlink" Target="file:///C:\Users\Admin\AppData\Administrator\Desktop\106;67602e9e-b1bb-4b98-8c90-b0b21ad626e7" TargetMode="External"/><Relationship Id="rId15" Type="http://schemas.openxmlformats.org/officeDocument/2006/relationships/hyperlink" Target="file:///C:\Users\Admin\AppData\Administrator\Desktop\157;1b0b9612-e30b-461c-a953-f93f9ff5b364" TargetMode="External"/><Relationship Id="rId23" Type="http://schemas.openxmlformats.org/officeDocument/2006/relationships/hyperlink" Target="file:///C:\Users\Admin\AppData\Administrator\Desktop\106;45562d25-2b2d-46d0-8d6c-13dfd56005f1" TargetMode="External"/><Relationship Id="rId28" Type="http://schemas.openxmlformats.org/officeDocument/2006/relationships/hyperlink" Target="file:///C:\Users\Admin\AppData\Administrator\Desktop\106;4945fb16-1f92-4a7c-ad65-8b02fafb3e0e" TargetMode="External"/><Relationship Id="rId36" Type="http://schemas.openxmlformats.org/officeDocument/2006/relationships/hyperlink" Target="file:///C:\Users\Admin\AppData\Administrator\Desktop\157;b91fe3cf-a2ee-4156-8905-8a12bbaeabe7" TargetMode="External"/><Relationship Id="rId49" Type="http://schemas.openxmlformats.org/officeDocument/2006/relationships/hyperlink" Target="file:///C:\Users\Admin\AppData\Administrator\Desktop\106;bf5646da-6f7e-4c6a-ba44-24a16715cdac" TargetMode="External"/><Relationship Id="rId57" Type="http://schemas.openxmlformats.org/officeDocument/2006/relationships/hyperlink" Target="file:///C:\Users\Admin\AppData\Administrator\Desktop\106;8f8c7ba6-1a0d-4474-8b34-dcdc75f3c323" TargetMode="External"/><Relationship Id="rId10" Type="http://schemas.openxmlformats.org/officeDocument/2006/relationships/hyperlink" Target="file:///C:\Users\Admin\AppData\Administrator\Desktop\101;6b7f25cc-0b2c-46ef-8bbd-5c9c5a9397f4" TargetMode="External"/><Relationship Id="rId31" Type="http://schemas.openxmlformats.org/officeDocument/2006/relationships/hyperlink" Target="file:///C:\Users\Admin\AppData\Administrator\Desktop\106;46f414fc-a292-4365-a392-0bbda6503d6a" TargetMode="External"/><Relationship Id="rId44" Type="http://schemas.openxmlformats.org/officeDocument/2006/relationships/hyperlink" Target="file:///C:\Users\Admin\AppData\Administrator\Desktop\106;cf887f0d-3812-4f4d-ad47-43a4a5b0f6cb" TargetMode="External"/><Relationship Id="rId52" Type="http://schemas.openxmlformats.org/officeDocument/2006/relationships/hyperlink" Target="file:///C:\Users\Admin\AppData\Administrator\Desktop\106;b1d3cbd2-fab2-487b-bc61-62bf1ab675c1" TargetMode="External"/><Relationship Id="rId60" Type="http://schemas.openxmlformats.org/officeDocument/2006/relationships/hyperlink" Target="file:///C:\Users\Admin\AppData\Administrator\Desktop\401;415272b0-f168-468b-903d-c85167bbf305" TargetMode="External"/><Relationship Id="rId65" Type="http://schemas.openxmlformats.org/officeDocument/2006/relationships/hyperlink" Target="file:///C:\Users\Admin\AppData\Administrator\Desktop\106;fee4893f-b4e2-404a-b221-e54499b7fe5a" TargetMode="External"/><Relationship Id="rId73" Type="http://schemas.openxmlformats.org/officeDocument/2006/relationships/hyperlink" Target="file:///C:\Users\Admin\AppData\Administrator\Desktop\106;951e89b7-0767-4108-983b-e87125203713" TargetMode="External"/><Relationship Id="rId78" Type="http://schemas.openxmlformats.org/officeDocument/2006/relationships/hyperlink" Target="file:///C:\Users\Admin\AppData\Administrator\Desktop\106;da56873a-8bd6-4739-9612-21df1e11a5e0" TargetMode="External"/><Relationship Id="rId81" Type="http://schemas.openxmlformats.org/officeDocument/2006/relationships/hyperlink" Target="file:///C:\Users\Admin\AppData\Administrator\Desktop\157;44ff3d0f-846e-49c8-95c0-3093f41b8142" TargetMode="External"/><Relationship Id="rId86" Type="http://schemas.openxmlformats.org/officeDocument/2006/relationships/hyperlink" Target="file:///C:\Users\Admin\AppData\Administrator\Desktop\106;67c4b0af-f805-423f-b90a-4e8006876930" TargetMode="External"/><Relationship Id="rId94" Type="http://schemas.openxmlformats.org/officeDocument/2006/relationships/hyperlink" Target="file:///C:\Users\Admin\AppData\Administrator\Desktop\157;111fddd1-785e-4840-bb7b-ddab69614ea5" TargetMode="External"/><Relationship Id="rId99" Type="http://schemas.openxmlformats.org/officeDocument/2006/relationships/hyperlink" Target="file:///C:\Users\Admin\AppData\Administrator\Desktop\157;123ad6ff-a2b8-4344-9355-7b770f7939f2" TargetMode="External"/><Relationship Id="rId101" Type="http://schemas.openxmlformats.org/officeDocument/2006/relationships/hyperlink" Target="file:///C:\Users\Admin\AppData\Administrator\Desktop\106;19c62cdb-892b-4464-9c75-dbb81d377cd5" TargetMode="External"/><Relationship Id="rId4" Type="http://schemas.openxmlformats.org/officeDocument/2006/relationships/hyperlink" Target="file:///C:\Users\Admin\AppData\Administrator\Desktop\106;4e8be9a3-db89-4068-bcbf-9f7e6f37cc73" TargetMode="External"/><Relationship Id="rId9" Type="http://schemas.openxmlformats.org/officeDocument/2006/relationships/hyperlink" Target="file:///C:\Users\Admin\AppData\Administrator\Desktop\106;f3f38b85-0906-4a82-a95e-e8e3f70dae2b" TargetMode="External"/><Relationship Id="rId13" Type="http://schemas.openxmlformats.org/officeDocument/2006/relationships/hyperlink" Target="file:///C:\Users\Admin\AppData\Administrator\Desktop\106;a4c79140-2724-4b5b-9fa6-0a702acd407a" TargetMode="External"/><Relationship Id="rId18" Type="http://schemas.openxmlformats.org/officeDocument/2006/relationships/hyperlink" Target="file:///C:\Users\Admin\AppData\Administrator\Desktop\106;6e678c08-b829-43c4-8a56-0af2a1e8bc2b" TargetMode="External"/><Relationship Id="rId39" Type="http://schemas.openxmlformats.org/officeDocument/2006/relationships/hyperlink" Target="file:///C:\Users\Admin\AppData\Administrator\Desktop\106;bb522aaf-aa56-4357-a49d-bdb2fb078c87"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hyperlink" Target="file:///C:\Users\Admin\AppData\Administrator\Desktop\401;2ff40637-a5f5-4ced-8646-8d3e6cd94889" TargetMode="External"/><Relationship Id="rId671" Type="http://schemas.openxmlformats.org/officeDocument/2006/relationships/hyperlink" Target="file:///C:\Users\Admin\AppData\Administrator\Desktop\106;593c056b-7f92-4985-8e74-6cb9ab6c15d4" TargetMode="External"/><Relationship Id="rId769" Type="http://schemas.openxmlformats.org/officeDocument/2006/relationships/hyperlink" Target="file:///C:\Users\Admin\AppData\Administrator\Desktop\106;c1e2700b-05a6-4df6-b39f-e8d3af10334f" TargetMode="External"/><Relationship Id="rId976" Type="http://schemas.openxmlformats.org/officeDocument/2006/relationships/hyperlink" Target="file:///C:\Users\Admin\AppData\Administrator\Desktop\106;67d70028-f7ab-4ed8-8618-13b5cd741ade" TargetMode="External"/><Relationship Id="rId21" Type="http://schemas.openxmlformats.org/officeDocument/2006/relationships/hyperlink" Target="file:///C:\Users\Admin\AppData\Administrator\Desktop\401;2ff40637-a5f5-4ced-8646-8d3e6cd94889" TargetMode="External"/><Relationship Id="rId324" Type="http://schemas.openxmlformats.org/officeDocument/2006/relationships/hyperlink" Target="file:///C:\Users\Admin\AppData\Administrator\Desktop\56;1ce67659-0414-4198-94bd-f0b42759b94f" TargetMode="External"/><Relationship Id="rId531" Type="http://schemas.openxmlformats.org/officeDocument/2006/relationships/hyperlink" Target="file:///C:\Users\Admin\AppData\Administrator\Desktop\106;96a0eb4a-7d10-464d-869a-38a4f12750e9" TargetMode="External"/><Relationship Id="rId629" Type="http://schemas.openxmlformats.org/officeDocument/2006/relationships/hyperlink" Target="file:///C:\Users\Admin\AppData\Administrator\Desktop\106;d9a48bbf-c3c8-4b04-b7e8-f0caf3438eac" TargetMode="External"/><Relationship Id="rId1161" Type="http://schemas.openxmlformats.org/officeDocument/2006/relationships/hyperlink" Target="file:///C:\Users\Admin\AppData\Administrator\Desktop\56;39765faf-8e7b-4231-8ed0-fae915aaa93f" TargetMode="External"/><Relationship Id="rId1259" Type="http://schemas.openxmlformats.org/officeDocument/2006/relationships/hyperlink" Target="file:///C:\Users\Admin\AppData\Administrator\Desktop\106;0c07d5e2-e84f-4abf-80ca-a808d663fc4f" TargetMode="External"/><Relationship Id="rId170" Type="http://schemas.openxmlformats.org/officeDocument/2006/relationships/hyperlink" Target="file:///C:\Users\Admin\AppData\Administrator\Desktop\56;2ae2301f-1ddc-4927-ae45-49bc0c56aac8" TargetMode="External"/><Relationship Id="rId836" Type="http://schemas.openxmlformats.org/officeDocument/2006/relationships/hyperlink" Target="file:///C:\Users\Admin\AppData\Administrator\Desktop\106;7b83ea76-bf75-4f00-b852-04dc710b439e" TargetMode="External"/><Relationship Id="rId1021" Type="http://schemas.openxmlformats.org/officeDocument/2006/relationships/hyperlink" Target="file:///C:\Users\Admin\AppData\Administrator\Desktop\106;55b25951-8a1b-4bd4-80cf-dc36247d8efa" TargetMode="External"/><Relationship Id="rId1119" Type="http://schemas.openxmlformats.org/officeDocument/2006/relationships/hyperlink" Target="file:///C:\Users\Admin\AppData\Administrator\Desktop\106;b38ebb95-7421-4de0-b445-60b326af2c4a" TargetMode="External"/><Relationship Id="rId268" Type="http://schemas.openxmlformats.org/officeDocument/2006/relationships/hyperlink" Target="file:///C:\Users\Admin\AppData\Administrator\Desktop\56;0dc73d96-f028-4e6a-80ed-bd2ad868cb13" TargetMode="External"/><Relationship Id="rId475" Type="http://schemas.openxmlformats.org/officeDocument/2006/relationships/hyperlink" Target="file:///C:\Users\Admin\AppData\Administrator\Desktop\106;993b1ea2-494f-4442-ba1c-fffba15ba3da" TargetMode="External"/><Relationship Id="rId682" Type="http://schemas.openxmlformats.org/officeDocument/2006/relationships/hyperlink" Target="file:///C:\Users\Admin\AppData\Administrator\Desktop\106;d3a104e7-4b48-477a-b4ae-c3fe31ed442c" TargetMode="External"/><Relationship Id="rId903" Type="http://schemas.openxmlformats.org/officeDocument/2006/relationships/hyperlink" Target="file:///C:\Users\Admin\AppData\Administrator\Desktop\106;fa233e53-4674-4fe4-9e6d-a5a443c915be" TargetMode="External"/><Relationship Id="rId32" Type="http://schemas.openxmlformats.org/officeDocument/2006/relationships/hyperlink" Target="file:///C:\Users\Admin\AppData\Administrator\Desktop\401;1d95da80-e144-4a69-b5c7-09023697c049" TargetMode="External"/><Relationship Id="rId128" Type="http://schemas.openxmlformats.org/officeDocument/2006/relationships/hyperlink" Target="file:///C:\Users\Admin\AppData\Administrator\Desktop\401;da2f8ea8-eac5-493c-899c-6dbac7a9357a" TargetMode="External"/><Relationship Id="rId335" Type="http://schemas.openxmlformats.org/officeDocument/2006/relationships/hyperlink" Target="file:///C:\Users\Admin\AppData\Administrator\Desktop\56;16f09df1-2e40-41f6-a002-7daad22f3242" TargetMode="External"/><Relationship Id="rId542" Type="http://schemas.openxmlformats.org/officeDocument/2006/relationships/hyperlink" Target="file:///C:\Users\Admin\AppData\Administrator\Desktop\157;ff0787ad-cc86-4c31-996a-cb7b1244854a" TargetMode="External"/><Relationship Id="rId987" Type="http://schemas.openxmlformats.org/officeDocument/2006/relationships/hyperlink" Target="file:///C:\Users\Admin\AppData\Administrator\Desktop\106;ab86aaa0-a4df-49e7-b3be-74672bc5b713" TargetMode="External"/><Relationship Id="rId1172" Type="http://schemas.openxmlformats.org/officeDocument/2006/relationships/hyperlink" Target="file:///C:\Users\Admin\AppData\Administrator\Desktop\106;fa233e53-4674-4fe4-9e6d-a5a443c915be" TargetMode="External"/><Relationship Id="rId181" Type="http://schemas.openxmlformats.org/officeDocument/2006/relationships/hyperlink" Target="file:///C:\Users\Admin\AppData\Administrator\Desktop\56;64c4777c-d385-479f-851c-8d9592bcf2cd" TargetMode="External"/><Relationship Id="rId402" Type="http://schemas.openxmlformats.org/officeDocument/2006/relationships/hyperlink" Target="file:///C:\Users\Admin\AppData\Administrator\Desktop\401;2b2b5619-5f6a-4a94-8bb6-fd8b24fc4c4f" TargetMode="External"/><Relationship Id="rId847" Type="http://schemas.openxmlformats.org/officeDocument/2006/relationships/hyperlink" Target="file:///C:\Users\Admin\AppData\Administrator\Desktop\106;b6c78312-0d51-4e68-9656-3911f57a08bb" TargetMode="External"/><Relationship Id="rId1032" Type="http://schemas.openxmlformats.org/officeDocument/2006/relationships/hyperlink" Target="file:///C:\Users\Admin\AppData\Administrator\Desktop\106;df3f4218-3da9-49a3-820d-b85700351e4c" TargetMode="External"/><Relationship Id="rId279" Type="http://schemas.openxmlformats.org/officeDocument/2006/relationships/hyperlink" Target="file:///C:\Users\Admin\AppData\Administrator\Desktop\56;0dc73d96-f028-4e6a-80ed-bd2ad868cb13" TargetMode="External"/><Relationship Id="rId486" Type="http://schemas.openxmlformats.org/officeDocument/2006/relationships/hyperlink" Target="file:///C:\Users\Admin\AppData\Administrator\Desktop\106;9a914351-01eb-47e0-87b7-bb16e0ae4830" TargetMode="External"/><Relationship Id="rId693" Type="http://schemas.openxmlformats.org/officeDocument/2006/relationships/hyperlink" Target="file:///C:\Users\Admin\AppData\Administrator\Desktop\106;fb5a307a-4a2e-453e-91e2-8789f81ca9b5" TargetMode="External"/><Relationship Id="rId707" Type="http://schemas.openxmlformats.org/officeDocument/2006/relationships/hyperlink" Target="file:///C:\Users\Admin\AppData\Administrator\Desktop\106;b9424e31-767a-4740-8ee8-220c1c7f2e69" TargetMode="External"/><Relationship Id="rId914" Type="http://schemas.openxmlformats.org/officeDocument/2006/relationships/hyperlink" Target="file:///C:\Users\Admin\AppData\Administrator\Desktop\106;1d77af23-bccf-4509-be71-392d122d5fdf" TargetMode="External"/><Relationship Id="rId43" Type="http://schemas.openxmlformats.org/officeDocument/2006/relationships/hyperlink" Target="file:///C:\Users\Admin\AppData\Administrator\Desktop\401;1d95da80-e144-4a69-b5c7-09023697c049" TargetMode="External"/><Relationship Id="rId139" Type="http://schemas.openxmlformats.org/officeDocument/2006/relationships/hyperlink" Target="file:///C:\Users\Admin\AppData\Administrator\Desktop\56;35b6dcc5-3627-426d-9b06-6ac16f504dac" TargetMode="External"/><Relationship Id="rId346" Type="http://schemas.openxmlformats.org/officeDocument/2006/relationships/hyperlink" Target="file:///C:\Users\Admin\AppData\Administrator\Desktop\56;f6f0e5ad-9c01-42ed-85b3-44dd17f72262" TargetMode="External"/><Relationship Id="rId553" Type="http://schemas.openxmlformats.org/officeDocument/2006/relationships/hyperlink" Target="file:///C:\Users\Admin\AppData\Administrator\Desktop\106;b379a04f-d0cf-4be6-8550-0abad6cf3c7c" TargetMode="External"/><Relationship Id="rId760" Type="http://schemas.openxmlformats.org/officeDocument/2006/relationships/hyperlink" Target="file:///C:\Users\Admin\AppData\Administrator\Desktop\106;ad57c6ba-b8f2-49e2-9daa-6f4c286a55c3" TargetMode="External"/><Relationship Id="rId998" Type="http://schemas.openxmlformats.org/officeDocument/2006/relationships/hyperlink" Target="file:///C:\Users\Admin\AppData\Administrator\Desktop\106;5e152874-bb4d-4d30-b6a5-04e9c7f77a62" TargetMode="External"/><Relationship Id="rId1183" Type="http://schemas.openxmlformats.org/officeDocument/2006/relationships/hyperlink" Target="file:///C:\Users\Admin\AppData\Administrator\Desktop\56;9b63c658-3279-42ad-97c2-09db02c5cdd7" TargetMode="External"/><Relationship Id="rId192" Type="http://schemas.openxmlformats.org/officeDocument/2006/relationships/hyperlink" Target="file:///C:\Users\Admin\AppData\Administrator\Desktop\56;3444a7be-3417-4892-8562-16eec5a881f2" TargetMode="External"/><Relationship Id="rId206" Type="http://schemas.openxmlformats.org/officeDocument/2006/relationships/hyperlink" Target="file:///C:\Users\Admin\AppData\Administrator\Desktop\56;c709176c-f166-47ab-856f-7e6c6822e83c" TargetMode="External"/><Relationship Id="rId413" Type="http://schemas.openxmlformats.org/officeDocument/2006/relationships/hyperlink" Target="file:///C:\Users\Admin\AppData\Administrator\Desktop\56;8b0a19db-d3a7-445c-b620-7257d5f420b5" TargetMode="External"/><Relationship Id="rId858" Type="http://schemas.openxmlformats.org/officeDocument/2006/relationships/hyperlink" Target="file:///C:\Users\Admin\AppData\Administrator\Desktop\106;66f93775-d948-45e2-9527-717c751f120d" TargetMode="External"/><Relationship Id="rId1043" Type="http://schemas.openxmlformats.org/officeDocument/2006/relationships/hyperlink" Target="file:///C:\Users\Admin\AppData\Administrator\Desktop\106;5d3d201b-3e1a-409c-87b6-61712b203296" TargetMode="External"/><Relationship Id="rId497" Type="http://schemas.openxmlformats.org/officeDocument/2006/relationships/hyperlink" Target="file:///C:\Users\Admin\AppData\Administrator\Desktop\106;b3efef0c-17f5-476c-b77d-48a5e0653bd7" TargetMode="External"/><Relationship Id="rId620" Type="http://schemas.openxmlformats.org/officeDocument/2006/relationships/hyperlink" Target="file:///C:\Users\Admin\AppData\Administrator\Desktop\106;f04d6eaa-50f2-4f7c-b71c-65f2d9bc500a" TargetMode="External"/><Relationship Id="rId718" Type="http://schemas.openxmlformats.org/officeDocument/2006/relationships/hyperlink" Target="file:///C:\Users\Admin\AppData\Administrator\Desktop\106;5e33e470-ba2e-4e19-b25b-794708d9e4ca" TargetMode="External"/><Relationship Id="rId925" Type="http://schemas.openxmlformats.org/officeDocument/2006/relationships/hyperlink" Target="file:///C:\Users\Admin\AppData\Administrator\Desktop\106;8b8976ae-2920-4aff-92f9-e904b074ee9d" TargetMode="External"/><Relationship Id="rId1250" Type="http://schemas.openxmlformats.org/officeDocument/2006/relationships/hyperlink" Target="file:///C:\Users\Admin\AppData\Administrator\Desktop\106;c3843779-d2cc-4a5e-8065-429551e9bf9b" TargetMode="External"/><Relationship Id="rId357" Type="http://schemas.openxmlformats.org/officeDocument/2006/relationships/hyperlink" Target="file:///C:\Users\Admin\AppData\Administrator\Desktop\56;f545fbb7-8e71-4177-8fe2-11548637f6a8" TargetMode="External"/><Relationship Id="rId1110" Type="http://schemas.openxmlformats.org/officeDocument/2006/relationships/hyperlink" Target="file:///C:\Users\Admin\AppData\Administrator\Desktop\106;dbb707c7-3e8d-4e15-a0f1-c55464f7bf5b" TargetMode="External"/><Relationship Id="rId1194" Type="http://schemas.openxmlformats.org/officeDocument/2006/relationships/hyperlink" Target="file:///C:\Users\Admin\AppData\Administrator\Desktop\56;a1b31b99-0a68-45c4-9b0d-996235725dea" TargetMode="External"/><Relationship Id="rId1208" Type="http://schemas.openxmlformats.org/officeDocument/2006/relationships/hyperlink" Target="file:///C:\Users\Admin\AppData\Administrator\Desktop\56;88353b9c-d1e6-472a-a96d-78efeea58779" TargetMode="External"/><Relationship Id="rId54" Type="http://schemas.openxmlformats.org/officeDocument/2006/relationships/hyperlink" Target="file:///C:\Users\Admin\AppData\Administrator\Desktop\401;1d95da80-e144-4a69-b5c7-09023697c049" TargetMode="External"/><Relationship Id="rId217" Type="http://schemas.openxmlformats.org/officeDocument/2006/relationships/hyperlink" Target="file:///C:\Users\Admin\AppData\Administrator\Desktop\56;6a59164c-0db3-4720-8a7e-a0211fb06046" TargetMode="External"/><Relationship Id="rId564" Type="http://schemas.openxmlformats.org/officeDocument/2006/relationships/hyperlink" Target="file:///C:\Users\Admin\AppData\Administrator\Desktop\106;cb744fd3-20ee-46b3-b2e8-f4d48f8d89d0" TargetMode="External"/><Relationship Id="rId771" Type="http://schemas.openxmlformats.org/officeDocument/2006/relationships/hyperlink" Target="file:///C:\Users\Admin\AppData\Administrator\Desktop\106;76896358-bbae-4d99-8f54-8c2a6e96096b" TargetMode="External"/><Relationship Id="rId869" Type="http://schemas.openxmlformats.org/officeDocument/2006/relationships/hyperlink" Target="file:///C:\Users\Admin\AppData\Administrator\Desktop\106;9badacb9-21fd-4b56-bfd3-ebd74cba65d9" TargetMode="External"/><Relationship Id="rId424" Type="http://schemas.openxmlformats.org/officeDocument/2006/relationships/hyperlink" Target="file:///C:\Users\Admin\AppData\Administrator\Desktop\56;7024f248-583b-45b7-8dbc-e7a7c6b95c85" TargetMode="External"/><Relationship Id="rId631" Type="http://schemas.openxmlformats.org/officeDocument/2006/relationships/hyperlink" Target="file:///C:\Users\Admin\AppData\Administrator\Desktop\106;c5836c0b-2fae-483e-8745-da0910939ac6" TargetMode="External"/><Relationship Id="rId729" Type="http://schemas.openxmlformats.org/officeDocument/2006/relationships/hyperlink" Target="file:///C:\Users\Admin\AppData\Administrator\Desktop\106;b9e7b8e5-3fa4-4b88-8c93-7d3d77d24777" TargetMode="External"/><Relationship Id="rId1054" Type="http://schemas.openxmlformats.org/officeDocument/2006/relationships/hyperlink" Target="file:///C:\Users\Admin\AppData\Administrator\Desktop\106;35bed0b1-9228-44fa-9de3-dfabbdf4afe9" TargetMode="External"/><Relationship Id="rId1261" Type="http://schemas.openxmlformats.org/officeDocument/2006/relationships/hyperlink" Target="file:///C:\Users\Admin\AppData\Administrator\Desktop\106;30c639a4-90a5-4474-b61a-d8a78f98c927" TargetMode="External"/><Relationship Id="rId270" Type="http://schemas.openxmlformats.org/officeDocument/2006/relationships/hyperlink" Target="file:///C:\Users\Admin\AppData\Administrator\Desktop\56;05b37741-f903-489b-8bde-ebeec39bee45" TargetMode="External"/><Relationship Id="rId936" Type="http://schemas.openxmlformats.org/officeDocument/2006/relationships/hyperlink" Target="file:///C:\Users\Admin\AppData\Administrator\Desktop\106;8b8976ae-2920-4aff-92f9-e904b074ee9d" TargetMode="External"/><Relationship Id="rId1121" Type="http://schemas.openxmlformats.org/officeDocument/2006/relationships/hyperlink" Target="file:///C:\Users\Admin\AppData\Administrator\Desktop\106;d328e33e-f172-42fd-9e14-c361ee352d6a" TargetMode="External"/><Relationship Id="rId1219" Type="http://schemas.openxmlformats.org/officeDocument/2006/relationships/hyperlink" Target="file:///C:\Users\Admin\AppData\Administrator\Desktop\106;d246f3b0-5f4b-4de8-a548-bc7bf8a72f3a" TargetMode="External"/><Relationship Id="rId65" Type="http://schemas.openxmlformats.org/officeDocument/2006/relationships/hyperlink" Target="file:///C:\Users\Admin\AppData\Administrator\Desktop\401;1d95da80-e144-4a69-b5c7-09023697c049" TargetMode="External"/><Relationship Id="rId130" Type="http://schemas.openxmlformats.org/officeDocument/2006/relationships/hyperlink" Target="file:///C:\Users\Admin\AppData\Administrator\Desktop\401;bfb6460c-6fc4-469c-8890-d793932007f4" TargetMode="External"/><Relationship Id="rId368" Type="http://schemas.openxmlformats.org/officeDocument/2006/relationships/hyperlink" Target="file:///C:\Users\Admin\AppData\Administrator\Desktop\56;154d259b-4a19-4f62-bcf0-0c2fe02117aa" TargetMode="External"/><Relationship Id="rId575" Type="http://schemas.openxmlformats.org/officeDocument/2006/relationships/hyperlink" Target="file:///C:\Users\Admin\AppData\Administrator\Desktop\106;d14fd951-8786-40f9-a849-a206fe7862b8" TargetMode="External"/><Relationship Id="rId782" Type="http://schemas.openxmlformats.org/officeDocument/2006/relationships/hyperlink" Target="file:///C:\Users\Admin\AppData\Administrator\Desktop\106;999bda42-f1a3-411b-8173-b86c39b2da07" TargetMode="External"/><Relationship Id="rId228" Type="http://schemas.openxmlformats.org/officeDocument/2006/relationships/hyperlink" Target="file:///C:\Users\Admin\AppData\Administrator\Desktop\56;f2c54b7b-3c80-462b-99c2-b48bde70d65e" TargetMode="External"/><Relationship Id="rId435" Type="http://schemas.openxmlformats.org/officeDocument/2006/relationships/hyperlink" Target="file:///C:\Users\Admin\AppData\Administrator\Desktop\56;9e21a8d8-313d-4cfb-a8f1-7636116ce5ae" TargetMode="External"/><Relationship Id="rId642" Type="http://schemas.openxmlformats.org/officeDocument/2006/relationships/hyperlink" Target="file:///C:\Users\Admin\AppData\Administrator\Desktop\106;40e4f5f9-e6a6-40db-9ac8-5fb951092a3e" TargetMode="External"/><Relationship Id="rId1065" Type="http://schemas.openxmlformats.org/officeDocument/2006/relationships/hyperlink" Target="file:///C:\Users\Admin\AppData\Administrator\Desktop\106;7981abcc-dfd8-4c52-a470-6832f681bcbe" TargetMode="External"/><Relationship Id="rId1272" Type="http://schemas.openxmlformats.org/officeDocument/2006/relationships/hyperlink" Target="file:///C:\Users\Admin\AppData\Administrator\Desktop\106;352b6218-b891-4e51-a1b7-064d33d06a63" TargetMode="External"/><Relationship Id="rId281" Type="http://schemas.openxmlformats.org/officeDocument/2006/relationships/hyperlink" Target="file:///C:\Users\Admin\AppData\Administrator\Desktop\56;170ab0bc-d4ed-49d8-af71-e5b8dbbf7524" TargetMode="External"/><Relationship Id="rId502" Type="http://schemas.openxmlformats.org/officeDocument/2006/relationships/hyperlink" Target="file:///C:\Users\Admin\AppData\Administrator\Desktop\401;bfb6460c-6fc4-469c-8890-d793932007f4" TargetMode="External"/><Relationship Id="rId947" Type="http://schemas.openxmlformats.org/officeDocument/2006/relationships/hyperlink" Target="file:///C:\Users\Admin\AppData\Administrator\Desktop\401;19e378b1-9703-4cb3-9a25-39ae5f265158" TargetMode="External"/><Relationship Id="rId1132" Type="http://schemas.openxmlformats.org/officeDocument/2006/relationships/hyperlink" Target="file:///C:\Users\Admin\AppData\Administrator\Desktop\106;92508560-3313-47b6-b876-da73fc56098b" TargetMode="External"/><Relationship Id="rId76" Type="http://schemas.openxmlformats.org/officeDocument/2006/relationships/hyperlink" Target="file:///C:\Users\Admin\AppData\Administrator\Desktop\106;eec35b60-3a0f-4620-b85e-c55f5147fce1" TargetMode="External"/><Relationship Id="rId141" Type="http://schemas.openxmlformats.org/officeDocument/2006/relationships/hyperlink" Target="file:///C:\Users\Admin\AppData\Administrator\Desktop\56;a6c86774-11a8-445e-b13b-6a2b908643f2" TargetMode="External"/><Relationship Id="rId379" Type="http://schemas.openxmlformats.org/officeDocument/2006/relationships/hyperlink" Target="file:///C:\Users\Admin\AppData\Administrator\Desktop\56;ab989cbb-71d3-44f5-9262-9fd66982a6f0" TargetMode="External"/><Relationship Id="rId586" Type="http://schemas.openxmlformats.org/officeDocument/2006/relationships/hyperlink" Target="file:///C:\Users\Admin\AppData\Administrator\Desktop\106;a84b24eb-5f0e-4920-8a31-ec366dc09e77" TargetMode="External"/><Relationship Id="rId793" Type="http://schemas.openxmlformats.org/officeDocument/2006/relationships/hyperlink" Target="file:///C:\Users\Admin\AppData\Administrator\Desktop\106;09978aec-3440-4ea3-b0ef-b5c565186ad8" TargetMode="External"/><Relationship Id="rId807" Type="http://schemas.openxmlformats.org/officeDocument/2006/relationships/hyperlink" Target="file:///C:\Users\Admin\AppData\Administrator\Desktop\106;bf0374ab-8636-42e4-9825-8a33ac020251" TargetMode="External"/><Relationship Id="rId7" Type="http://schemas.openxmlformats.org/officeDocument/2006/relationships/hyperlink" Target="file:///C:\Users\Admin\AppData\Administrator\Desktop\401;a9af36ef-b4c7-4643-ab65-38dcac8bdc27" TargetMode="External"/><Relationship Id="rId239" Type="http://schemas.openxmlformats.org/officeDocument/2006/relationships/hyperlink" Target="file:///C:\Users\Admin\AppData\Administrator\Desktop\56;4829b481-5b79-434c-b6ef-d1e84e719888" TargetMode="External"/><Relationship Id="rId446" Type="http://schemas.openxmlformats.org/officeDocument/2006/relationships/hyperlink" Target="file:///C:\Users\Admin\AppData\Administrator\Desktop\56;9a6c8cb8-3ece-494a-9f41-9c8a96404fb1" TargetMode="External"/><Relationship Id="rId653" Type="http://schemas.openxmlformats.org/officeDocument/2006/relationships/hyperlink" Target="file:///C:\Users\Admin\AppData\Administrator\Desktop\106;c15bd81e-e719-436c-b2c6-d225eb282494" TargetMode="External"/><Relationship Id="rId1076" Type="http://schemas.openxmlformats.org/officeDocument/2006/relationships/hyperlink" Target="file:///C:\Users\Admin\AppData\Administrator\Desktop\106;71318a25-bb80-4d58-937a-fe7c3c787de4" TargetMode="External"/><Relationship Id="rId1283" Type="http://schemas.openxmlformats.org/officeDocument/2006/relationships/hyperlink" Target="file:///C:\Users\Admin\AppData\Administrator\Desktop\106;cc7f8b5d-641b-439a-89b3-9b70af099c9e" TargetMode="External"/><Relationship Id="rId292" Type="http://schemas.openxmlformats.org/officeDocument/2006/relationships/hyperlink" Target="file:///C:\Users\Admin\AppData\Administrator\Desktop\56;2c5ba22b-f6b9-4c00-a788-45012c4c3408" TargetMode="External"/><Relationship Id="rId306" Type="http://schemas.openxmlformats.org/officeDocument/2006/relationships/hyperlink" Target="file:///C:\Users\Admin\AppData\Administrator\Desktop\56;48cef069-9fe5-42ea-b993-0c997f4222ec" TargetMode="External"/><Relationship Id="rId860" Type="http://schemas.openxmlformats.org/officeDocument/2006/relationships/hyperlink" Target="file:///C:\Users\Admin\AppData\Administrator\Desktop\106;b97f897a-fe4b-4644-9963-0b764801cf06" TargetMode="External"/><Relationship Id="rId958" Type="http://schemas.openxmlformats.org/officeDocument/2006/relationships/hyperlink" Target="file:///C:\Users\Admin\AppData\Administrator\Desktop\106;300ee193-44bb-48eb-8260-464f8885fbbd" TargetMode="External"/><Relationship Id="rId1143" Type="http://schemas.openxmlformats.org/officeDocument/2006/relationships/hyperlink" Target="file:///C:\Users\Admin\AppData\Administrator\Desktop\56;c01c2aaa-e3d4-4b4e-bf76-7df62b4a25c8" TargetMode="External"/><Relationship Id="rId87" Type="http://schemas.openxmlformats.org/officeDocument/2006/relationships/hyperlink" Target="file:///C:\Users\Admin\AppData\Administrator\Desktop\106;53ec09ab-e8bc-4699-a6ad-27d9306c0503" TargetMode="External"/><Relationship Id="rId513" Type="http://schemas.openxmlformats.org/officeDocument/2006/relationships/hyperlink" Target="file:///C:\Users\Admin\AppData\Administrator\Desktop\106;21763fe9-9de3-4fe6-a2c1-01b9ec17e381" TargetMode="External"/><Relationship Id="rId597" Type="http://schemas.openxmlformats.org/officeDocument/2006/relationships/hyperlink" Target="file:///C:\Users\Admin\AppData\Administrator\Desktop\106;ef9dcb3e-41d5-4c7d-8217-29db0e032fb3" TargetMode="External"/><Relationship Id="rId720" Type="http://schemas.openxmlformats.org/officeDocument/2006/relationships/hyperlink" Target="file:///C:\Users\Admin\AppData\Administrator\Desktop\106;6b711203-4916-478c-8a9d-86c4ed4e9475" TargetMode="External"/><Relationship Id="rId818" Type="http://schemas.openxmlformats.org/officeDocument/2006/relationships/hyperlink" Target="file:///C:\Users\Admin\AppData\Administrator\Desktop\106;c9379c93-b16b-454c-8e1a-664b68813ab6" TargetMode="External"/><Relationship Id="rId152" Type="http://schemas.openxmlformats.org/officeDocument/2006/relationships/hyperlink" Target="file:///C:\Users\Admin\AppData\Administrator\Desktop\56;92f9a35b-532f-4761-84d6-d77f68d9fbeb" TargetMode="External"/><Relationship Id="rId457" Type="http://schemas.openxmlformats.org/officeDocument/2006/relationships/hyperlink" Target="file:///C:\Users\Admin\AppData\Administrator\Desktop\56;4e4178bc-09c0-44e0-8167-d04c389270ff" TargetMode="External"/><Relationship Id="rId1003" Type="http://schemas.openxmlformats.org/officeDocument/2006/relationships/hyperlink" Target="file:///C:\Users\Admin\AppData\Administrator\Desktop\106;b7862a2d-97c3-427f-8fbd-56c418503aa4" TargetMode="External"/><Relationship Id="rId1087" Type="http://schemas.openxmlformats.org/officeDocument/2006/relationships/hyperlink" Target="file:///C:\Users\Admin\AppData\Administrator\Desktop\106;374d547b-420e-4feb-8932-a2b97085d2a9" TargetMode="External"/><Relationship Id="rId1210" Type="http://schemas.openxmlformats.org/officeDocument/2006/relationships/hyperlink" Target="file:///C:\Users\Admin\AppData\Administrator\Desktop\56;c2d1ce6a-d12d-4199-a248-e37b0f135eae" TargetMode="External"/><Relationship Id="rId1294" Type="http://schemas.openxmlformats.org/officeDocument/2006/relationships/hyperlink" Target="file:///C:\Users\Admin\AppData\Administrator\Desktop\106;6fc2957e-9d42-4b86-b7f1-d956b91cbfbf" TargetMode="External"/><Relationship Id="rId664" Type="http://schemas.openxmlformats.org/officeDocument/2006/relationships/hyperlink" Target="file:///C:\Users\Admin\AppData\Administrator\Desktop\106;1ef10d6f-597e-423b-b417-42ad0f55213f" TargetMode="External"/><Relationship Id="rId871" Type="http://schemas.openxmlformats.org/officeDocument/2006/relationships/hyperlink" Target="file:///C:\Users\Admin\AppData\Administrator\Desktop\106;75f5b44c-0ad9-40fc-86be-8b00c4672a3e" TargetMode="External"/><Relationship Id="rId969" Type="http://schemas.openxmlformats.org/officeDocument/2006/relationships/hyperlink" Target="file:///C:\Users\Admin\AppData\Administrator\Desktop\106;67755689-edf0-4641-9bab-53350bd47c6c" TargetMode="External"/><Relationship Id="rId14" Type="http://schemas.openxmlformats.org/officeDocument/2006/relationships/hyperlink" Target="file:///C:\Users\Admin\AppData\Administrator\Desktop\401;da2f8ea8-eac5-493c-899c-6dbac7a9357a" TargetMode="External"/><Relationship Id="rId317" Type="http://schemas.openxmlformats.org/officeDocument/2006/relationships/hyperlink" Target="file:///C:\Users\Admin\AppData\Administrator\Desktop\56;b31d7069-8a7d-431a-8d25-ca78b3d6b898" TargetMode="External"/><Relationship Id="rId524" Type="http://schemas.openxmlformats.org/officeDocument/2006/relationships/hyperlink" Target="file:///C:\Users\Admin\AppData\Administrator\Desktop\401;9e0d1215-f3c5-41b6-8880-89fe1d90e0fb" TargetMode="External"/><Relationship Id="rId731" Type="http://schemas.openxmlformats.org/officeDocument/2006/relationships/hyperlink" Target="file:///C:\Users\Admin\AppData\Administrator\Desktop\106;d57cd83e-f4d4-4ff6-9076-40a4a37dc4ef" TargetMode="External"/><Relationship Id="rId1154" Type="http://schemas.openxmlformats.org/officeDocument/2006/relationships/hyperlink" Target="file:///C:\Users\Admin\AppData\Administrator\Desktop\56;520b5ecb-742c-4885-8402-af0ce53ca3db" TargetMode="External"/><Relationship Id="rId98" Type="http://schemas.openxmlformats.org/officeDocument/2006/relationships/hyperlink" Target="file:///C:\Users\Admin\AppData\Administrator\Desktop\401;0a0f639b-3a8b-42bd-aa29-d0bc17c2e087" TargetMode="External"/><Relationship Id="rId163" Type="http://schemas.openxmlformats.org/officeDocument/2006/relationships/hyperlink" Target="file:///C:\Users\Admin\AppData\Administrator\Desktop\56;16b5b308-d14c-4cb1-8245-c1ab974eaa19" TargetMode="External"/><Relationship Id="rId370" Type="http://schemas.openxmlformats.org/officeDocument/2006/relationships/hyperlink" Target="file:///C:\Users\Admin\AppData\Administrator\Desktop\56;0b16ec08-774d-4927-a10c-5fb3cddfc126" TargetMode="External"/><Relationship Id="rId829" Type="http://schemas.openxmlformats.org/officeDocument/2006/relationships/hyperlink" Target="file:///C:\Users\Admin\AppData\Administrator\Desktop\106;325cbb6d-276f-4424-9447-39cd492deae7" TargetMode="External"/><Relationship Id="rId1014" Type="http://schemas.openxmlformats.org/officeDocument/2006/relationships/hyperlink" Target="file:///C:\Users\Admin\AppData\Administrator\Desktop\106;c03780b9-27eb-4003-a584-539d68975877" TargetMode="External"/><Relationship Id="rId1221" Type="http://schemas.openxmlformats.org/officeDocument/2006/relationships/hyperlink" Target="file:///C:\Users\Admin\AppData\Administrator\Desktop\106;3033e46c-795d-4460-8121-67529d8aecc5" TargetMode="External"/><Relationship Id="rId230" Type="http://schemas.openxmlformats.org/officeDocument/2006/relationships/hyperlink" Target="file:///C:\Users\Admin\AppData\Administrator\Desktop\56;20958306-e21d-42c7-8158-bd254e7190eb" TargetMode="External"/><Relationship Id="rId468" Type="http://schemas.openxmlformats.org/officeDocument/2006/relationships/hyperlink" Target="file:///C:\Users\Admin\AppData\Administrator\Desktop\401;1d95da80-e144-4a69-b5c7-09023697c049" TargetMode="External"/><Relationship Id="rId675" Type="http://schemas.openxmlformats.org/officeDocument/2006/relationships/hyperlink" Target="file:///C:\Users\Admin\AppData\Administrator\Desktop\106;808fdec2-f04d-44a3-a14b-aec6f1b11a6d" TargetMode="External"/><Relationship Id="rId882" Type="http://schemas.openxmlformats.org/officeDocument/2006/relationships/hyperlink" Target="file:///C:\Users\Admin\AppData\Administrator\Desktop\106;8fa64572-4399-43ea-8333-c52d4837e885" TargetMode="External"/><Relationship Id="rId1098" Type="http://schemas.openxmlformats.org/officeDocument/2006/relationships/hyperlink" Target="file:///C:\Users\Admin\AppData\Administrator\Desktop\106;8d5b84f3-8c42-4868-9694-91fd71ceefca" TargetMode="External"/><Relationship Id="rId25" Type="http://schemas.openxmlformats.org/officeDocument/2006/relationships/hyperlink" Target="file:///C:\Users\Admin\AppData\Administrator\Desktop\401;0a0f639b-3a8b-42bd-aa29-d0bc17c2e087" TargetMode="External"/><Relationship Id="rId328" Type="http://schemas.openxmlformats.org/officeDocument/2006/relationships/hyperlink" Target="file:///C:\Users\Admin\AppData\Administrator\Desktop\56;8babb689-b1cc-4928-b2a6-49cdfb475fe8" TargetMode="External"/><Relationship Id="rId535" Type="http://schemas.openxmlformats.org/officeDocument/2006/relationships/hyperlink" Target="file:///C:\Users\Admin\AppData\Administrator\Desktop\106;baebf498-f04d-4960-b4f3-d06540b99608" TargetMode="External"/><Relationship Id="rId742" Type="http://schemas.openxmlformats.org/officeDocument/2006/relationships/hyperlink" Target="file:///C:\Users\Admin\AppData\Administrator\Desktop\106;a823218e-ebe9-4327-a1a8-fa6ed2d200a4" TargetMode="External"/><Relationship Id="rId1165" Type="http://schemas.openxmlformats.org/officeDocument/2006/relationships/hyperlink" Target="file:///C:\Users\Admin\AppData\Administrator\Desktop\56;37111932-86c7-415d-a07d-e35d096c5be1" TargetMode="External"/><Relationship Id="rId174" Type="http://schemas.openxmlformats.org/officeDocument/2006/relationships/hyperlink" Target="file:///C:\Users\Admin\AppData\Administrator\Desktop\56;054e2038-5638-45c8-ab34-a10553302f49" TargetMode="External"/><Relationship Id="rId381" Type="http://schemas.openxmlformats.org/officeDocument/2006/relationships/hyperlink" Target="file:///C:\Users\Admin\AppData\Administrator\Desktop\56;89e93144-a59d-4ad1-8fb8-8c4be9281842" TargetMode="External"/><Relationship Id="rId602" Type="http://schemas.openxmlformats.org/officeDocument/2006/relationships/hyperlink" Target="file:///C:\Users\Admin\AppData\Administrator\Desktop\106;a254c050-7ca5-4e8c-854b-5fc618fd1c34" TargetMode="External"/><Relationship Id="rId1025" Type="http://schemas.openxmlformats.org/officeDocument/2006/relationships/hyperlink" Target="file:///C:\Users\Admin\AppData\Administrator\Desktop\106;224524eb-8fef-40b8-be5c-cc256db58cbe" TargetMode="External"/><Relationship Id="rId1232" Type="http://schemas.openxmlformats.org/officeDocument/2006/relationships/hyperlink" Target="file:///C:\Users\Admin\AppData\Administrator\Desktop\106;475f39bc-3edc-423c-a6fb-e0a404549f64" TargetMode="External"/><Relationship Id="rId241" Type="http://schemas.openxmlformats.org/officeDocument/2006/relationships/hyperlink" Target="file:///C:\Users\Admin\AppData\Administrator\Desktop\56;3cdf28ee-c6f4-4308-a376-63c7fe002f48" TargetMode="External"/><Relationship Id="rId479" Type="http://schemas.openxmlformats.org/officeDocument/2006/relationships/hyperlink" Target="file:///C:\Users\Admin\AppData\Administrator\Desktop\106;3ac1b89a-b12a-4041-a5fb-77d548a8268c" TargetMode="External"/><Relationship Id="rId686" Type="http://schemas.openxmlformats.org/officeDocument/2006/relationships/hyperlink" Target="file:///C:\Users\Admin\AppData\Administrator\Desktop\106;931532ca-28e2-4534-86bb-5a8d91775626" TargetMode="External"/><Relationship Id="rId893" Type="http://schemas.openxmlformats.org/officeDocument/2006/relationships/hyperlink" Target="file:///C:\Users\Admin\AppData\Administrator\Desktop\106;643ae1e1-689e-4984-9c3e-c00b4e101fc4" TargetMode="External"/><Relationship Id="rId907" Type="http://schemas.openxmlformats.org/officeDocument/2006/relationships/hyperlink" Target="file:///C:\Users\Admin\AppData\Administrator\Desktop\106;9c3da6ab-3307-4ea9-a515-f0dd09b00207" TargetMode="External"/><Relationship Id="rId36" Type="http://schemas.openxmlformats.org/officeDocument/2006/relationships/hyperlink" Target="file:///C:\Users\Admin\AppData\Administrator\Desktop\401;0a0f639b-3a8b-42bd-aa29-d0bc17c2e087" TargetMode="External"/><Relationship Id="rId339" Type="http://schemas.openxmlformats.org/officeDocument/2006/relationships/hyperlink" Target="file:///C:\Users\Admin\AppData\Administrator\Desktop\56;45b91b3b-4e10-4db9-982e-0533cf74e357" TargetMode="External"/><Relationship Id="rId546" Type="http://schemas.openxmlformats.org/officeDocument/2006/relationships/hyperlink" Target="file:///C:\Users\Admin\AppData\Administrator\Desktop\157;383b7b60-2176-4c77-9fe7-830791ab71f8" TargetMode="External"/><Relationship Id="rId753" Type="http://schemas.openxmlformats.org/officeDocument/2006/relationships/hyperlink" Target="file:///C:\Users\Admin\AppData\Administrator\Desktop\106;9badacb9-21fd-4b56-bfd3-ebd74cba65d9" TargetMode="External"/><Relationship Id="rId1176" Type="http://schemas.openxmlformats.org/officeDocument/2006/relationships/hyperlink" Target="file:///C:\Users\Admin\AppData\Administrator\Desktop\56;b379a971-e396-4e2e-b193-b8d3d04ba3c6" TargetMode="External"/><Relationship Id="rId101" Type="http://schemas.openxmlformats.org/officeDocument/2006/relationships/hyperlink" Target="file:///C:\Users\Admin\AppData\Administrator\Desktop\401;e3f667a6-2aa0-4ad9-839b-c3ea57cb3c05" TargetMode="External"/><Relationship Id="rId185" Type="http://schemas.openxmlformats.org/officeDocument/2006/relationships/hyperlink" Target="file:///C:\Users\Admin\AppData\Administrator\Desktop\106;6c2226c8-6a39-4608-8b17-7975e80e7584" TargetMode="External"/><Relationship Id="rId406" Type="http://schemas.openxmlformats.org/officeDocument/2006/relationships/hyperlink" Target="file:///C:\Users\Admin\AppData\Administrator\Desktop\56;9f7de24b-9d7f-4cbf-93cb-8dfce7885c22" TargetMode="External"/><Relationship Id="rId960" Type="http://schemas.openxmlformats.org/officeDocument/2006/relationships/hyperlink" Target="file:///C:\Users\Admin\AppData\Administrator\Desktop\106;5b7b8216-9cb4-4ee8-847e-495bcc91b792" TargetMode="External"/><Relationship Id="rId1036" Type="http://schemas.openxmlformats.org/officeDocument/2006/relationships/hyperlink" Target="file:///C:\Users\Admin\AppData\Administrator\Desktop\106;1e7f9949-a629-4dee-8140-8d761527f32e" TargetMode="External"/><Relationship Id="rId1243" Type="http://schemas.openxmlformats.org/officeDocument/2006/relationships/hyperlink" Target="file:///C:\Users\Admin\AppData\Administrator\Desktop\106;38312520-ddde-4978-bbee-7ccfc2aa3046" TargetMode="External"/><Relationship Id="rId392" Type="http://schemas.openxmlformats.org/officeDocument/2006/relationships/hyperlink" Target="file:///C:\Users\Admin\AppData\Administrator\Desktop\56;04fb50ad-778f-4e08-a48f-62946eb9beef" TargetMode="External"/><Relationship Id="rId613" Type="http://schemas.openxmlformats.org/officeDocument/2006/relationships/hyperlink" Target="file:///C:\Users\Admin\AppData\Administrator\Desktop\106;ecf38057-62c5-4370-8a41-643b17e59373" TargetMode="External"/><Relationship Id="rId697" Type="http://schemas.openxmlformats.org/officeDocument/2006/relationships/hyperlink" Target="file:///C:\Users\Admin\AppData\Administrator\Desktop\106;0c4ebb38-6d4b-47fa-9bf3-315c2392f6c8" TargetMode="External"/><Relationship Id="rId820" Type="http://schemas.openxmlformats.org/officeDocument/2006/relationships/hyperlink" Target="file:///C:\Users\Admin\AppData\Administrator\Desktop\106;593c056b-7f92-4985-8e74-6cb9ab6c15d4" TargetMode="External"/><Relationship Id="rId918" Type="http://schemas.openxmlformats.org/officeDocument/2006/relationships/hyperlink" Target="file:///C:\Users\Admin\AppData\Administrator\Desktop\106;e1fd2803-b68e-4e9e-a06d-c2a0d2f5604a" TargetMode="External"/><Relationship Id="rId252" Type="http://schemas.openxmlformats.org/officeDocument/2006/relationships/hyperlink" Target="file:///C:\Users\Admin\AppData\Administrator\Desktop\56;ac317f1b-f323-4718-8c08-964db4576182" TargetMode="External"/><Relationship Id="rId1103" Type="http://schemas.openxmlformats.org/officeDocument/2006/relationships/hyperlink" Target="file:///C:\Users\Admin\AppData\Administrator\Desktop\106;41964f36-5c8f-4351-8e4a-62d70ace1dd7" TargetMode="External"/><Relationship Id="rId1187" Type="http://schemas.openxmlformats.org/officeDocument/2006/relationships/hyperlink" Target="file:///C:\Users\Admin\AppData\Administrator\Desktop\56;600d1347-54c5-4f4c-bb33-4f3f0029995f" TargetMode="External"/><Relationship Id="rId47" Type="http://schemas.openxmlformats.org/officeDocument/2006/relationships/hyperlink" Target="file:///C:\Users\Admin\AppData\Administrator\Desktop\401;0a0f639b-3a8b-42bd-aa29-d0bc17c2e087" TargetMode="External"/><Relationship Id="rId112" Type="http://schemas.openxmlformats.org/officeDocument/2006/relationships/hyperlink" Target="file:///C:\Users\Admin\AppData\Administrator\Desktop\401;e3f667a6-2aa0-4ad9-839b-c3ea57cb3c05" TargetMode="External"/><Relationship Id="rId557" Type="http://schemas.openxmlformats.org/officeDocument/2006/relationships/hyperlink" Target="file:///C:\Users\Admin\AppData\Administrator\Desktop\106;da40942f-addb-4379-b861-dba3bb6f9c89" TargetMode="External"/><Relationship Id="rId764" Type="http://schemas.openxmlformats.org/officeDocument/2006/relationships/hyperlink" Target="file:///C:\Users\Admin\AppData\Administrator\Desktop\106;46227daf-8b78-422c-a4d1-61dd6a180e49" TargetMode="External"/><Relationship Id="rId971" Type="http://schemas.openxmlformats.org/officeDocument/2006/relationships/hyperlink" Target="file:///C:\Users\Admin\AppData\Administrator\Desktop\106;38ac44c3-5af4-44a8-9405-55cbbd19dc75" TargetMode="External"/><Relationship Id="rId196" Type="http://schemas.openxmlformats.org/officeDocument/2006/relationships/hyperlink" Target="file:///C:\Users\Admin\AppData\Administrator\Desktop\56;231b6e6c-12bd-4f98-828a-77bc5493b38a" TargetMode="External"/><Relationship Id="rId417" Type="http://schemas.openxmlformats.org/officeDocument/2006/relationships/hyperlink" Target="file:///C:\Users\Admin\AppData\Administrator\Desktop\56;4303e7ec-9124-4991-8db7-0df900004d71" TargetMode="External"/><Relationship Id="rId624" Type="http://schemas.openxmlformats.org/officeDocument/2006/relationships/hyperlink" Target="file:///C:\Users\Admin\AppData\Administrator\Desktop\106;6c8672d8-7ba1-4eec-b1d3-64238876c0a1" TargetMode="External"/><Relationship Id="rId831" Type="http://schemas.openxmlformats.org/officeDocument/2006/relationships/hyperlink" Target="file:///C:\Users\Admin\AppData\Administrator\Desktop\106;046a4d7f-a12f-4bfe-88a6-78a99d14cce1" TargetMode="External"/><Relationship Id="rId1047" Type="http://schemas.openxmlformats.org/officeDocument/2006/relationships/hyperlink" Target="file:///C:\Users\Admin\AppData\Administrator\Desktop\106;3752298d-0235-4496-98c2-a9ff947e0795" TargetMode="External"/><Relationship Id="rId1254" Type="http://schemas.openxmlformats.org/officeDocument/2006/relationships/hyperlink" Target="file:///C:\Users\Admin\AppData\Administrator\Desktop\106;959b33a9-2c35-4f04-91e7-f67f60788c4d" TargetMode="External"/><Relationship Id="rId263" Type="http://schemas.openxmlformats.org/officeDocument/2006/relationships/hyperlink" Target="file:///C:\Users\Admin\AppData\Administrator\Desktop\56;c709176c-f166-47ab-856f-7e6c6822e83c" TargetMode="External"/><Relationship Id="rId470" Type="http://schemas.openxmlformats.org/officeDocument/2006/relationships/hyperlink" Target="file:///C:\Users\Admin\AppData\Administrator\Desktop\401;485860d3-0b8a-4406-b70a-04d5790f106d" TargetMode="External"/><Relationship Id="rId929" Type="http://schemas.openxmlformats.org/officeDocument/2006/relationships/hyperlink" Target="file:///C:\Users\Admin\AppData\Administrator\Desktop\106;9f0ff4f6-e437-41cd-995b-37ff71105449" TargetMode="External"/><Relationship Id="rId1114" Type="http://schemas.openxmlformats.org/officeDocument/2006/relationships/hyperlink" Target="file:///C:\Users\Admin\AppData\Administrator\Desktop\106;94891542-0710-4e74-88c8-2637be7ef790" TargetMode="External"/><Relationship Id="rId58" Type="http://schemas.openxmlformats.org/officeDocument/2006/relationships/hyperlink" Target="file:///C:\Users\Admin\AppData\Administrator\Desktop\401;0a0f639b-3a8b-42bd-aa29-d0bc17c2e087" TargetMode="External"/><Relationship Id="rId123" Type="http://schemas.openxmlformats.org/officeDocument/2006/relationships/hyperlink" Target="file:///C:\Users\Admin\AppData\Administrator\Desktop\401;0a0f639b-3a8b-42bd-aa29-d0bc17c2e087" TargetMode="External"/><Relationship Id="rId330" Type="http://schemas.openxmlformats.org/officeDocument/2006/relationships/hyperlink" Target="file:///C:\Users\Admin\AppData\Administrator\Desktop\56;3cebe6cb-f4b5-489c-b8ce-ec0b0aab12e5" TargetMode="External"/><Relationship Id="rId568" Type="http://schemas.openxmlformats.org/officeDocument/2006/relationships/hyperlink" Target="file:///C:\Users\Admin\AppData\Administrator\Desktop\106;24eb9666-91a7-4fbd-95f3-a9d0701e486d" TargetMode="External"/><Relationship Id="rId775" Type="http://schemas.openxmlformats.org/officeDocument/2006/relationships/hyperlink" Target="file:///C:\Users\Admin\AppData\Administrator\Desktop\106;458abd64-0b87-4a1a-ac53-53f848b2167d" TargetMode="External"/><Relationship Id="rId982" Type="http://schemas.openxmlformats.org/officeDocument/2006/relationships/hyperlink" Target="file:///C:\Users\Admin\AppData\Administrator\Desktop\106;529db717-ee70-4ef6-bcbc-eccfb2066485" TargetMode="External"/><Relationship Id="rId1198" Type="http://schemas.openxmlformats.org/officeDocument/2006/relationships/hyperlink" Target="file:///C:\Users\Admin\AppData\Administrator\Desktop\56;3dada262-4b4a-4161-9c56-c0e0940a117a" TargetMode="External"/><Relationship Id="rId428" Type="http://schemas.openxmlformats.org/officeDocument/2006/relationships/hyperlink" Target="file:///C:\Users\Admin\AppData\Administrator\Desktop\56;99de7f83-8f30-4fd3-9c9e-290a15dc7a54" TargetMode="External"/><Relationship Id="rId635" Type="http://schemas.openxmlformats.org/officeDocument/2006/relationships/hyperlink" Target="file:///C:\Users\Admin\AppData\Administrator\Desktop\106;23353429-808e-4356-a504-cb929c40d0b5" TargetMode="External"/><Relationship Id="rId842" Type="http://schemas.openxmlformats.org/officeDocument/2006/relationships/hyperlink" Target="file:///C:\Users\Admin\AppData\Administrator\Desktop\106;fb5a307a-4a2e-453e-91e2-8789f81ca9b5" TargetMode="External"/><Relationship Id="rId1058" Type="http://schemas.openxmlformats.org/officeDocument/2006/relationships/hyperlink" Target="file:///C:\Users\Admin\AppData\Administrator\Desktop\106;adcf7fd5-bf19-42ce-b397-eb6050bccb97" TargetMode="External"/><Relationship Id="rId1265" Type="http://schemas.openxmlformats.org/officeDocument/2006/relationships/hyperlink" Target="file:///C:\Users\Admin\AppData\Administrator\Desktop\106;413d57b8-86ab-49b7-aad5-3c40072f0dc6" TargetMode="External"/><Relationship Id="rId274" Type="http://schemas.openxmlformats.org/officeDocument/2006/relationships/hyperlink" Target="file:///C:\Users\Admin\AppData\Administrator\Desktop\106;8d241f31-e03c-488c-93f3-543d413d383b" TargetMode="External"/><Relationship Id="rId481" Type="http://schemas.openxmlformats.org/officeDocument/2006/relationships/hyperlink" Target="file:///C:\Users\Admin\AppData\Administrator\Desktop\106;49679f32-e56f-4a64-aa8c-a26a819be8db" TargetMode="External"/><Relationship Id="rId702" Type="http://schemas.openxmlformats.org/officeDocument/2006/relationships/hyperlink" Target="file:///C:\Users\Admin\AppData\Administrator\Desktop\106;6c8672d8-7ba1-4eec-b1d3-64238876c0a1" TargetMode="External"/><Relationship Id="rId1125" Type="http://schemas.openxmlformats.org/officeDocument/2006/relationships/hyperlink" Target="file:///C:\Users\Admin\AppData\Administrator\Desktop\106;f26aa61e-b2d7-40ac-8e06-d2364d818865" TargetMode="External"/><Relationship Id="rId69" Type="http://schemas.openxmlformats.org/officeDocument/2006/relationships/hyperlink" Target="file:///C:\Users\Admin\AppData\Administrator\Desktop\106;125e860b-193d-431b-b92c-7c3ca3143f2c" TargetMode="External"/><Relationship Id="rId134" Type="http://schemas.openxmlformats.org/officeDocument/2006/relationships/hyperlink" Target="file:///C:\Users\Admin\AppData\Administrator\Desktop\106;1aa166de-1f7b-4a74-a355-061a57ed5a86" TargetMode="External"/><Relationship Id="rId579" Type="http://schemas.openxmlformats.org/officeDocument/2006/relationships/hyperlink" Target="file:///C:\Users\Admin\AppData\Administrator\Desktop\106;c59f4983-2b5b-4860-93bd-44daa7ff95e2" TargetMode="External"/><Relationship Id="rId786" Type="http://schemas.openxmlformats.org/officeDocument/2006/relationships/hyperlink" Target="file:///C:\Users\Admin\AppData\Administrator\Desktop\106;daee76a2-fa77-4f32-8bc1-b871f83bfa94" TargetMode="External"/><Relationship Id="rId993" Type="http://schemas.openxmlformats.org/officeDocument/2006/relationships/hyperlink" Target="file:///C:\Users\Admin\AppData\Administrator\Desktop\106;0446276c-aa9d-497c-ba4d-074f96569257" TargetMode="External"/><Relationship Id="rId341" Type="http://schemas.openxmlformats.org/officeDocument/2006/relationships/hyperlink" Target="file:///C:\Users\Admin\AppData\Administrator\Desktop\401;2b2b5619-5f6a-4a94-8bb6-fd8b24fc4c4f" TargetMode="External"/><Relationship Id="rId439" Type="http://schemas.openxmlformats.org/officeDocument/2006/relationships/hyperlink" Target="file:///C:\Users\Admin\AppData\Administrator\Desktop\56;772421b7-ca05-4269-9a5a-5d45216e699d" TargetMode="External"/><Relationship Id="rId646" Type="http://schemas.openxmlformats.org/officeDocument/2006/relationships/hyperlink" Target="file:///C:\Users\Admin\AppData\Administrator\Desktop\106;f01ae0bf-9717-41c8-ac7a-01a518976472" TargetMode="External"/><Relationship Id="rId1069" Type="http://schemas.openxmlformats.org/officeDocument/2006/relationships/hyperlink" Target="file:///C:\Users\Admin\AppData\Administrator\Desktop\106;101d2cc4-2b2f-4d72-a14f-ce997803e63c" TargetMode="External"/><Relationship Id="rId1276" Type="http://schemas.openxmlformats.org/officeDocument/2006/relationships/hyperlink" Target="file:///C:\Users\Admin\AppData\Administrator\Desktop\157;af69a29a-9c03-4bd8-bd2a-e52ed7fc61f0" TargetMode="External"/><Relationship Id="rId201" Type="http://schemas.openxmlformats.org/officeDocument/2006/relationships/hyperlink" Target="file:///C:\Users\Admin\AppData\Administrator\Desktop\56;2b45f41e-5f90-4ecf-a5f9-2c96c2ea50fc" TargetMode="External"/><Relationship Id="rId285" Type="http://schemas.openxmlformats.org/officeDocument/2006/relationships/hyperlink" Target="file:///C:\Users\Admin\AppData\Administrator\Desktop\56;0b53ea4b-255e-40ae-bcbc-1e4ad267bc9c" TargetMode="External"/><Relationship Id="rId506" Type="http://schemas.openxmlformats.org/officeDocument/2006/relationships/hyperlink" Target="file:///C:\Users\Admin\AppData\Administrator\Desktop\106;c7363623-4f4c-4ff0-b1a1-a575ea61c3fc" TargetMode="External"/><Relationship Id="rId853" Type="http://schemas.openxmlformats.org/officeDocument/2006/relationships/hyperlink" Target="file:///C:\Users\Admin\AppData\Administrator\Desktop\106;09978aec-3440-4ea3-b0ef-b5c565186ad8" TargetMode="External"/><Relationship Id="rId1136" Type="http://schemas.openxmlformats.org/officeDocument/2006/relationships/hyperlink" Target="file:///C:\Users\Admin\AppData\Administrator\Desktop\56;7fe9afb9-e6d9-42e1-951f-fc63c4664df5" TargetMode="External"/><Relationship Id="rId492" Type="http://schemas.openxmlformats.org/officeDocument/2006/relationships/hyperlink" Target="file:///C:\Users\Admin\AppData\Administrator\Desktop\401;9e1e7131-4520-4c57-a035-35bfb1f765fc" TargetMode="External"/><Relationship Id="rId713" Type="http://schemas.openxmlformats.org/officeDocument/2006/relationships/hyperlink" Target="file:///C:\Users\Admin\AppData\Administrator\Desktop\106;5993283b-6727-4bab-ae81-92e6bf3e913a" TargetMode="External"/><Relationship Id="rId797" Type="http://schemas.openxmlformats.org/officeDocument/2006/relationships/hyperlink" Target="file:///C:\Users\Admin\AppData\Administrator\Desktop\106;f01ae0bf-9717-41c8-ac7a-01a518976472" TargetMode="External"/><Relationship Id="rId920" Type="http://schemas.openxmlformats.org/officeDocument/2006/relationships/hyperlink" Target="file:///C:\Users\Admin\AppData\Administrator\Desktop\106;02c1dc18-7bb2-43a2-8a96-eb07918e22d5" TargetMode="External"/><Relationship Id="rId145" Type="http://schemas.openxmlformats.org/officeDocument/2006/relationships/hyperlink" Target="file:///C:\Users\Admin\AppData\Administrator\Desktop\56;17e3de8b-972a-45e5-95b4-ae81dc72ace5" TargetMode="External"/><Relationship Id="rId352" Type="http://schemas.openxmlformats.org/officeDocument/2006/relationships/hyperlink" Target="file:///C:\Users\Admin\AppData\Administrator\Desktop\401;2402a30a-4e1f-428b-a37d-9cb543bbd108" TargetMode="External"/><Relationship Id="rId1203" Type="http://schemas.openxmlformats.org/officeDocument/2006/relationships/hyperlink" Target="file:///C:\Users\Admin\AppData\Administrator\Desktop\56;92fcdee5-98cd-4236-9845-18e7ba6020af" TargetMode="External"/><Relationship Id="rId1287" Type="http://schemas.openxmlformats.org/officeDocument/2006/relationships/hyperlink" Target="file:///C:\Users\Admin\AppData\Administrator\Desktop\106;87562655-d75b-4d78-b9d8-a71f5a229c90" TargetMode="External"/><Relationship Id="rId212" Type="http://schemas.openxmlformats.org/officeDocument/2006/relationships/hyperlink" Target="file:///C:\Users\Admin\AppData\Administrator\Desktop\56;bde28cfb-cb8f-45f0-923a-8e3e3fdcc9ef" TargetMode="External"/><Relationship Id="rId657" Type="http://schemas.openxmlformats.org/officeDocument/2006/relationships/hyperlink" Target="file:///C:\Users\Admin\AppData\Administrator\Desktop\106;07a0f261-c82d-4a12-aabc-00f7adcc1c71" TargetMode="External"/><Relationship Id="rId864" Type="http://schemas.openxmlformats.org/officeDocument/2006/relationships/hyperlink" Target="file:///C:\Users\Admin\AppData\Administrator\Desktop\106;07a0f261-c82d-4a12-aabc-00f7adcc1c71" TargetMode="External"/><Relationship Id="rId296" Type="http://schemas.openxmlformats.org/officeDocument/2006/relationships/hyperlink" Target="file:///C:\Users\Admin\AppData\Administrator\Desktop\56;531adc16-e732-4765-9472-ec6569c7ae66" TargetMode="External"/><Relationship Id="rId517" Type="http://schemas.openxmlformats.org/officeDocument/2006/relationships/hyperlink" Target="file:///C:\Users\Admin\AppData\Administrator\Desktop\106;9d7bd36f-564b-4272-93b6-a289d2fbe7ea" TargetMode="External"/><Relationship Id="rId724" Type="http://schemas.openxmlformats.org/officeDocument/2006/relationships/hyperlink" Target="file:///C:\Users\Admin\AppData\Administrator\Desktop\106;4a49ef73-93a8-428a-8ac5-a29f6c87246f" TargetMode="External"/><Relationship Id="rId931" Type="http://schemas.openxmlformats.org/officeDocument/2006/relationships/hyperlink" Target="file:///C:\Users\Admin\AppData\Administrator\Desktop\106;c90482ac-d733-4145-a875-680894b03652" TargetMode="External"/><Relationship Id="rId1147" Type="http://schemas.openxmlformats.org/officeDocument/2006/relationships/hyperlink" Target="file:///C:\Users\Admin\AppData\Administrator\Desktop\56;d9257d96-1919-4854-a72d-2319e06d44d1" TargetMode="External"/><Relationship Id="rId60" Type="http://schemas.openxmlformats.org/officeDocument/2006/relationships/hyperlink" Target="file:///C:\Users\Admin\AppData\Administrator\Desktop\401;5c97c681-a158-4816-916d-0cce05fbbab8" TargetMode="External"/><Relationship Id="rId156" Type="http://schemas.openxmlformats.org/officeDocument/2006/relationships/hyperlink" Target="file:///C:\Users\Admin\AppData\Administrator\Desktop\56;259e79a6-ccfa-4aed-92fa-c514122350fb" TargetMode="External"/><Relationship Id="rId363" Type="http://schemas.openxmlformats.org/officeDocument/2006/relationships/hyperlink" Target="file:///C:\Users\Admin\AppData\Administrator\Desktop\56;054df479-74e2-47a1-8ced-7bb4be98d072" TargetMode="External"/><Relationship Id="rId570" Type="http://schemas.openxmlformats.org/officeDocument/2006/relationships/hyperlink" Target="file:///C:\Users\Admin\AppData\Administrator\Desktop\106;22ec86bc-097b-42a0-904a-e54cba9da39e" TargetMode="External"/><Relationship Id="rId1007" Type="http://schemas.openxmlformats.org/officeDocument/2006/relationships/hyperlink" Target="file:///C:\Users\Admin\AppData\Administrator\Desktop\106;f104faa2-4617-48a5-bc92-08d801d3a269" TargetMode="External"/><Relationship Id="rId1214" Type="http://schemas.openxmlformats.org/officeDocument/2006/relationships/hyperlink" Target="file:///C:\Users\Admin\AppData\Administrator\Desktop\106;d85e8f3c-8c29-4b2c-826d-52bfb66c2b1b" TargetMode="External"/><Relationship Id="rId223" Type="http://schemas.openxmlformats.org/officeDocument/2006/relationships/hyperlink" Target="file:///C:\Users\Admin\AppData\Administrator\Desktop\56;16f786fe-e7cd-420d-b3d2-6aaadd61f558" TargetMode="External"/><Relationship Id="rId430" Type="http://schemas.openxmlformats.org/officeDocument/2006/relationships/hyperlink" Target="file:///C:\Users\Admin\AppData\Administrator\Desktop\56;6e082252-2707-4b1b-a9d8-ad15d9d93205" TargetMode="External"/><Relationship Id="rId668" Type="http://schemas.openxmlformats.org/officeDocument/2006/relationships/hyperlink" Target="file:///C:\Users\Admin\AppData\Administrator\Desktop\106;c9379c93-b16b-454c-8e1a-664b68813ab6" TargetMode="External"/><Relationship Id="rId875" Type="http://schemas.openxmlformats.org/officeDocument/2006/relationships/hyperlink" Target="file:///C:\Users\Admin\AppData\Administrator\Desktop\106;93d0b710-a0c1-4c05-9464-a2bc083bf8db" TargetMode="External"/><Relationship Id="rId1060" Type="http://schemas.openxmlformats.org/officeDocument/2006/relationships/hyperlink" Target="file:///C:\Users\Admin\AppData\Administrator\Desktop\106;20af4e63-2599-4cd8-9f50-98643efe65ac" TargetMode="External"/><Relationship Id="rId1298" Type="http://schemas.openxmlformats.org/officeDocument/2006/relationships/hyperlink" Target="file:///C:\Users\Admin\AppData\Administrator\Desktop\106;8f6e2a0c-b872-4118-b5f4-451d9f111a8e" TargetMode="External"/><Relationship Id="rId18" Type="http://schemas.openxmlformats.org/officeDocument/2006/relationships/hyperlink" Target="file:///C:\Users\Admin\AppData\Administrator\Desktop\401;1d95da80-e144-4a69-b5c7-09023697c049" TargetMode="External"/><Relationship Id="rId528" Type="http://schemas.openxmlformats.org/officeDocument/2006/relationships/hyperlink" Target="file:///C:\Users\Admin\AppData\Administrator\Desktop\401;cbd4db69-3a2b-4d5b-a5ca-b6d433f333ae" TargetMode="External"/><Relationship Id="rId735" Type="http://schemas.openxmlformats.org/officeDocument/2006/relationships/hyperlink" Target="file:///C:\Users\Admin\AppData\Administrator\Desktop\106;9b7d2273-ddbc-4a9c-8995-8cac162a418c" TargetMode="External"/><Relationship Id="rId942" Type="http://schemas.openxmlformats.org/officeDocument/2006/relationships/hyperlink" Target="file:///C:\Users\Admin\AppData\Administrator\Desktop\106;d38a87e6-2d98-465b-8409-30358cced393" TargetMode="External"/><Relationship Id="rId1158" Type="http://schemas.openxmlformats.org/officeDocument/2006/relationships/hyperlink" Target="file:///C:\Users\Admin\AppData\Administrator\Desktop\56;b482f0a4-d070-4aa1-a6f0-25afa1fb113f" TargetMode="External"/><Relationship Id="rId167" Type="http://schemas.openxmlformats.org/officeDocument/2006/relationships/hyperlink" Target="file:///C:\Users\Admin\AppData\Administrator\Desktop\56;ccd28569-41e0-4599-aa56-6f4a535dd90c" TargetMode="External"/><Relationship Id="rId374" Type="http://schemas.openxmlformats.org/officeDocument/2006/relationships/hyperlink" Target="file:///C:\Users\Admin\AppData\Administrator\Desktop\56;5b6b5540-d44b-41cd-8ef6-ea992dda8aa9" TargetMode="External"/><Relationship Id="rId581" Type="http://schemas.openxmlformats.org/officeDocument/2006/relationships/hyperlink" Target="file:///C:\Users\Admin\AppData\Administrator\Desktop\106;7a613cbd-8210-4fbe-b559-90df0344240c" TargetMode="External"/><Relationship Id="rId1018" Type="http://schemas.openxmlformats.org/officeDocument/2006/relationships/hyperlink" Target="file:///C:\Users\Admin\AppData\Administrator\Desktop\106;9c7b73d9-901c-493b-90bc-9a3d860118cc" TargetMode="External"/><Relationship Id="rId1225" Type="http://schemas.openxmlformats.org/officeDocument/2006/relationships/hyperlink" Target="file:///C:\Users\Admin\AppData\Administrator\Desktop\106;708d2c90-4a39-4012-abec-f368f0b40dea" TargetMode="External"/><Relationship Id="rId71" Type="http://schemas.openxmlformats.org/officeDocument/2006/relationships/hyperlink" Target="file:///C:\Users\Admin\AppData\Administrator\Desktop\106;556946c1-e5b5-4fca-9434-3feea3687d66" TargetMode="External"/><Relationship Id="rId234" Type="http://schemas.openxmlformats.org/officeDocument/2006/relationships/hyperlink" Target="file:///C:\Users\Admin\AppData\Administrator\Desktop\56;ff5c06bc-f024-4ae6-ad61-fbe2af1b8b57" TargetMode="External"/><Relationship Id="rId679" Type="http://schemas.openxmlformats.org/officeDocument/2006/relationships/hyperlink" Target="file:///C:\Users\Admin\AppData\Administrator\Desktop\106;ad57c6ba-b8f2-49e2-9daa-6f4c286a55c3" TargetMode="External"/><Relationship Id="rId802" Type="http://schemas.openxmlformats.org/officeDocument/2006/relationships/hyperlink" Target="file:///C:\Users\Admin\AppData\Administrator\Desktop\106;e1478e5c-86b8-4904-a373-280529b3557a" TargetMode="External"/><Relationship Id="rId886" Type="http://schemas.openxmlformats.org/officeDocument/2006/relationships/hyperlink" Target="file:///C:\Users\Admin\AppData\Administrator\Desktop\106;0a2a95bd-eb5f-4022-8358-732e795a5941" TargetMode="External"/><Relationship Id="rId2" Type="http://schemas.openxmlformats.org/officeDocument/2006/relationships/hyperlink" Target="file:///C:\Users\Admin\AppData\Administrator\Desktop\401;cf77006f-48b8-410f-a07f-df03c5d5737b" TargetMode="External"/><Relationship Id="rId29" Type="http://schemas.openxmlformats.org/officeDocument/2006/relationships/hyperlink" Target="file:///C:\Users\Admin\AppData\Administrator\Desktop\401;83644ab5-d819-4cda-b26e-0b5ad5403c8c" TargetMode="External"/><Relationship Id="rId441" Type="http://schemas.openxmlformats.org/officeDocument/2006/relationships/hyperlink" Target="file:///C:\Users\Admin\AppData\Administrator\Desktop\56;50a40ee0-6440-48fa-9570-b8bbf384c65f" TargetMode="External"/><Relationship Id="rId539" Type="http://schemas.openxmlformats.org/officeDocument/2006/relationships/hyperlink" Target="file:///C:\Users\Admin\AppData\Administrator\Desktop\401;df513f2b-c596-4737-bdbd-4158e0fb93dc" TargetMode="External"/><Relationship Id="rId746" Type="http://schemas.openxmlformats.org/officeDocument/2006/relationships/hyperlink" Target="file:///C:\Users\Admin\AppData\Administrator\Desktop\106;e77c630d-fb54-4514-95db-8239a0d96ae7" TargetMode="External"/><Relationship Id="rId1071" Type="http://schemas.openxmlformats.org/officeDocument/2006/relationships/hyperlink" Target="file:///C:\Users\Admin\AppData\Administrator\Desktop\106;6bb31a18-291a-4eb5-8b19-bea82dc04088" TargetMode="External"/><Relationship Id="rId1169" Type="http://schemas.openxmlformats.org/officeDocument/2006/relationships/hyperlink" Target="file:///C:\Users\Admin\AppData\Administrator\Desktop\106;ade8dc7b-57aa-4748-bb57-69b3b927e1a8" TargetMode="External"/><Relationship Id="rId178" Type="http://schemas.openxmlformats.org/officeDocument/2006/relationships/hyperlink" Target="file:///C:\Users\Admin\AppData\Administrator\Desktop\56;ed5d26c4-96b6-4b30-9a1e-fc37ce2b2d2f" TargetMode="External"/><Relationship Id="rId301" Type="http://schemas.openxmlformats.org/officeDocument/2006/relationships/hyperlink" Target="file:///C:\Users\Admin\AppData\Administrator\Desktop\56;0eaeaac6-5949-472e-b867-d28dbdc8a026" TargetMode="External"/><Relationship Id="rId953" Type="http://schemas.openxmlformats.org/officeDocument/2006/relationships/hyperlink" Target="file:///C:\Users\Admin\AppData\Administrator\Desktop\106;d746f0d2-14cb-4c16-a338-81019fd979c9" TargetMode="External"/><Relationship Id="rId1029" Type="http://schemas.openxmlformats.org/officeDocument/2006/relationships/hyperlink" Target="file:///C:\Users\Admin\AppData\Administrator\Desktop\106;a00e9df7-8aa4-4545-bb61-d493e77a19a3" TargetMode="External"/><Relationship Id="rId1236" Type="http://schemas.openxmlformats.org/officeDocument/2006/relationships/hyperlink" Target="file:///C:\Users\Admin\AppData\Administrator\Desktop\106;341f1f79-ca20-454d-a85a-59b8fc43d4e5" TargetMode="External"/><Relationship Id="rId82" Type="http://schemas.openxmlformats.org/officeDocument/2006/relationships/hyperlink" Target="file:///C:\Users\Admin\AppData\Administrator\Desktop\106;de2d707c-3703-4b70-b21d-79a30bddb39f" TargetMode="External"/><Relationship Id="rId385" Type="http://schemas.openxmlformats.org/officeDocument/2006/relationships/hyperlink" Target="file:///C:\Users\Admin\AppData\Administrator\Desktop\56;4cf768a5-11d0-4585-b15d-4e8b20420882" TargetMode="External"/><Relationship Id="rId592" Type="http://schemas.openxmlformats.org/officeDocument/2006/relationships/hyperlink" Target="file:///C:\Users\Admin\AppData\Administrator\Desktop\106;10b512a7-63b5-4c73-9098-1552e92daa2e" TargetMode="External"/><Relationship Id="rId606" Type="http://schemas.openxmlformats.org/officeDocument/2006/relationships/hyperlink" Target="file:///C:\Users\Admin\AppData\Administrator\Desktop\106;61f12902-3a2c-4d7e-bb5b-b9481d48636f" TargetMode="External"/><Relationship Id="rId813" Type="http://schemas.openxmlformats.org/officeDocument/2006/relationships/hyperlink" Target="file:///C:\Users\Admin\AppData\Administrator\Desktop\106;a823218e-ebe9-4327-a1a8-fa6ed2d200a4" TargetMode="External"/><Relationship Id="rId245" Type="http://schemas.openxmlformats.org/officeDocument/2006/relationships/hyperlink" Target="file:///C:\Users\Admin\AppData\Administrator\Desktop\56;7ed693dc-1f89-418b-a4ab-5d92eee96033" TargetMode="External"/><Relationship Id="rId452" Type="http://schemas.openxmlformats.org/officeDocument/2006/relationships/hyperlink" Target="file:///C:\Users\Admin\AppData\Administrator\Desktop\56;a3396782-6209-4671-86d1-f82b4c3e11fd" TargetMode="External"/><Relationship Id="rId897" Type="http://schemas.openxmlformats.org/officeDocument/2006/relationships/hyperlink" Target="file:///C:\Users\Admin\AppData\Administrator\Desktop\106;f402abf9-be5e-42d8-9fa8-fec84fb2bb3a" TargetMode="External"/><Relationship Id="rId1082" Type="http://schemas.openxmlformats.org/officeDocument/2006/relationships/hyperlink" Target="file:///C:\Users\Admin\AppData\Administrator\Desktop\106;0f23ed31-57a4-4812-ba49-f51732a3e845" TargetMode="External"/><Relationship Id="rId1303" Type="http://schemas.openxmlformats.org/officeDocument/2006/relationships/hyperlink" Target="file:///C:\Users\Admin\AppData\Administrator\Desktop\106;3069f589-32aa-4829-8909-11e1dd4615f3" TargetMode="External"/><Relationship Id="rId105" Type="http://schemas.openxmlformats.org/officeDocument/2006/relationships/hyperlink" Target="file:///C:\Users\Admin\AppData\Administrator\Desktop\401;bfb6460c-6fc4-469c-8890-d793932007f4" TargetMode="External"/><Relationship Id="rId312" Type="http://schemas.openxmlformats.org/officeDocument/2006/relationships/hyperlink" Target="file:///C:\Users\Admin\AppData\Administrator\Desktop\56;cf0bdb30-32c3-4186-997b-76391f4bc505" TargetMode="External"/><Relationship Id="rId757" Type="http://schemas.openxmlformats.org/officeDocument/2006/relationships/hyperlink" Target="file:///C:\Users\Admin\AppData\Administrator\Desktop\106;11100cee-1ce3-4775-917d-2c32cf8facb0" TargetMode="External"/><Relationship Id="rId964" Type="http://schemas.openxmlformats.org/officeDocument/2006/relationships/hyperlink" Target="file:///C:\Users\Admin\AppData\Administrator\Desktop\106;61a724a5-0b68-452f-b8c3-234d5fc3dcbc" TargetMode="External"/><Relationship Id="rId93" Type="http://schemas.openxmlformats.org/officeDocument/2006/relationships/hyperlink" Target="file:///C:\Users\Admin\AppData\Administrator\Desktop\56;b2afba2a-85e3-44b7-b211-b66c579e73e4" TargetMode="External"/><Relationship Id="rId189" Type="http://schemas.openxmlformats.org/officeDocument/2006/relationships/hyperlink" Target="file:///C:\Users\Admin\AppData\Administrator\Desktop\106;35ecb2a0-8dbb-40ac-acfc-7a19dd5c401e" TargetMode="External"/><Relationship Id="rId396" Type="http://schemas.openxmlformats.org/officeDocument/2006/relationships/hyperlink" Target="file:///C:\Users\Admin\AppData\Administrator\Desktop\56;a3396782-6209-4671-86d1-f82b4c3e11fd" TargetMode="External"/><Relationship Id="rId617" Type="http://schemas.openxmlformats.org/officeDocument/2006/relationships/hyperlink" Target="file:///C:\Users\Admin\AppData\Administrator\Desktop\106;e5eb7248-c5a1-4e51-99d9-3b0769c3e5b8" TargetMode="External"/><Relationship Id="rId824" Type="http://schemas.openxmlformats.org/officeDocument/2006/relationships/hyperlink" Target="file:///C:\Users\Admin\AppData\Administrator\Desktop\106;808fdec2-f04d-44a3-a14b-aec6f1b11a6d" TargetMode="External"/><Relationship Id="rId1247" Type="http://schemas.openxmlformats.org/officeDocument/2006/relationships/hyperlink" Target="file:///C:\Users\Admin\AppData\Administrator\Desktop\106;33d544f6-71c8-44f7-b339-6fed6bc22184" TargetMode="External"/><Relationship Id="rId256" Type="http://schemas.openxmlformats.org/officeDocument/2006/relationships/hyperlink" Target="file:///C:\Users\Admin\AppData\Administrator\Desktop\56;01f6b957-2cec-4785-9dd3-fcc019a5d088" TargetMode="External"/><Relationship Id="rId463" Type="http://schemas.openxmlformats.org/officeDocument/2006/relationships/hyperlink" Target="file:///C:\Users\Admin\AppData\Administrator\Desktop\401;5c97c681-a158-4816-916d-0cce05fbbab8" TargetMode="External"/><Relationship Id="rId670" Type="http://schemas.openxmlformats.org/officeDocument/2006/relationships/hyperlink" Target="file:///C:\Users\Admin\AppData\Administrator\Desktop\106;da4152fa-694e-4840-9004-46dbd98c086f" TargetMode="External"/><Relationship Id="rId1093" Type="http://schemas.openxmlformats.org/officeDocument/2006/relationships/hyperlink" Target="file:///C:\Users\Admin\AppData\Administrator\Desktop\106;a44a97ce-a2e1-4402-b4a9-4da0a53ff6ad" TargetMode="External"/><Relationship Id="rId1107" Type="http://schemas.openxmlformats.org/officeDocument/2006/relationships/hyperlink" Target="file:///C:\Users\Admin\AppData\Administrator\Desktop\106;354ac784-aac3-43c6-8e9f-720108712036" TargetMode="External"/><Relationship Id="rId116" Type="http://schemas.openxmlformats.org/officeDocument/2006/relationships/hyperlink" Target="file:///C:\Users\Admin\AppData\Administrator\Desktop\401;bfb6460c-6fc4-469c-8890-d793932007f4" TargetMode="External"/><Relationship Id="rId323" Type="http://schemas.openxmlformats.org/officeDocument/2006/relationships/hyperlink" Target="file:///C:\Users\Admin\AppData\Administrator\Desktop\56;a3396782-6209-4671-86d1-f82b4c3e11fd" TargetMode="External"/><Relationship Id="rId530" Type="http://schemas.openxmlformats.org/officeDocument/2006/relationships/hyperlink" Target="file:///C:\Users\Admin\AppData\Administrator\Desktop\106;6ab2753a-e564-4eb0-9bf9-70a14c315a31" TargetMode="External"/><Relationship Id="rId768" Type="http://schemas.openxmlformats.org/officeDocument/2006/relationships/hyperlink" Target="file:///C:\Users\Admin\AppData\Administrator\Desktop\106;7b83ea76-bf75-4f00-b852-04dc710b439e" TargetMode="External"/><Relationship Id="rId975" Type="http://schemas.openxmlformats.org/officeDocument/2006/relationships/hyperlink" Target="file:///C:\Users\Admin\AppData\Administrator\Desktop\106;20f01251-386f-41c4-bb23-7c3fe86115d7" TargetMode="External"/><Relationship Id="rId1160" Type="http://schemas.openxmlformats.org/officeDocument/2006/relationships/hyperlink" Target="file:///C:\Users\Admin\AppData\Administrator\Desktop\56;e6050f78-703b-44d9-a58b-af8efe80fe1c" TargetMode="External"/><Relationship Id="rId20" Type="http://schemas.openxmlformats.org/officeDocument/2006/relationships/hyperlink" Target="file:///C:\Users\Admin\AppData\Administrator\Desktop\401;8266ca59-f3d7-4732-b27c-ccfacfbf6333" TargetMode="External"/><Relationship Id="rId628" Type="http://schemas.openxmlformats.org/officeDocument/2006/relationships/hyperlink" Target="file:///C:\Users\Admin\AppData\Administrator\Desktop\106;b9424e31-767a-4740-8ee8-220c1c7f2e69" TargetMode="External"/><Relationship Id="rId835" Type="http://schemas.openxmlformats.org/officeDocument/2006/relationships/hyperlink" Target="file:///C:\Users\Admin\AppData\Administrator\Desktop\106;931532ca-28e2-4534-86bb-5a8d91775626" TargetMode="External"/><Relationship Id="rId1258" Type="http://schemas.openxmlformats.org/officeDocument/2006/relationships/hyperlink" Target="file:///C:\Users\Admin\AppData\Administrator\Desktop\106;04eb10d9-c5e2-4f9d-81e8-fb8675d243ff" TargetMode="External"/><Relationship Id="rId267" Type="http://schemas.openxmlformats.org/officeDocument/2006/relationships/hyperlink" Target="file:///C:\Users\Admin\AppData\Administrator\Desktop\56;1cdcb9f3-62c8-4947-a873-b169c669e404" TargetMode="External"/><Relationship Id="rId474" Type="http://schemas.openxmlformats.org/officeDocument/2006/relationships/hyperlink" Target="file:///C:\Users\Admin\AppData\Administrator\Desktop\106;ef82961c-d373-4f10-95ef-c555fd159fbc" TargetMode="External"/><Relationship Id="rId1020" Type="http://schemas.openxmlformats.org/officeDocument/2006/relationships/hyperlink" Target="file:///C:\Users\Admin\AppData\Administrator\Desktop\106;505b8a34-dd15-4db5-9525-8c15fc12d9d9" TargetMode="External"/><Relationship Id="rId1118" Type="http://schemas.openxmlformats.org/officeDocument/2006/relationships/hyperlink" Target="file:///C:\Users\Admin\AppData\Administrator\Desktop\106;951132b5-55e2-4896-9075-242bbc978ef5" TargetMode="External"/><Relationship Id="rId127" Type="http://schemas.openxmlformats.org/officeDocument/2006/relationships/hyperlink" Target="file:///C:\Users\Admin\AppData\Administrator\Desktop\401;fa95e123-76c2-43a8-943a-567a0b128e4c" TargetMode="External"/><Relationship Id="rId681" Type="http://schemas.openxmlformats.org/officeDocument/2006/relationships/hyperlink" Target="file:///C:\Users\Admin\AppData\Administrator\Desktop\106;325cbb6d-276f-4424-9447-39cd492deae7" TargetMode="External"/><Relationship Id="rId779" Type="http://schemas.openxmlformats.org/officeDocument/2006/relationships/hyperlink" Target="file:///C:\Users\Admin\AppData\Administrator\Desktop\106;9b9b7192-148e-4a10-b0a8-97454c323def" TargetMode="External"/><Relationship Id="rId902" Type="http://schemas.openxmlformats.org/officeDocument/2006/relationships/hyperlink" Target="file:///C:\Users\Admin\AppData\Administrator\Desktop\106;c708fd26-8951-4b1d-838c-97ca2d6f9a61" TargetMode="External"/><Relationship Id="rId986" Type="http://schemas.openxmlformats.org/officeDocument/2006/relationships/hyperlink" Target="file:///C:\Users\Admin\AppData\Administrator\Desktop\106;2ea9e070-aa90-43f2-9768-3deee27484a0" TargetMode="External"/><Relationship Id="rId31" Type="http://schemas.openxmlformats.org/officeDocument/2006/relationships/hyperlink" Target="file:///C:\Users\Admin\AppData\Administrator\Desktop\401;fce5627b-8887-4785-9460-83c7a227568b" TargetMode="External"/><Relationship Id="rId334" Type="http://schemas.openxmlformats.org/officeDocument/2006/relationships/hyperlink" Target="file:///C:\Users\Admin\AppData\Administrator\Desktop\56;76a55cae-bf8a-497d-9073-9bae4a4d9dd7" TargetMode="External"/><Relationship Id="rId541" Type="http://schemas.openxmlformats.org/officeDocument/2006/relationships/hyperlink" Target="file:///C:\Users\Admin\AppData\Administrator\Desktop\157;5bee5887-8b78-41ad-b3b4-3ef936826257" TargetMode="External"/><Relationship Id="rId639" Type="http://schemas.openxmlformats.org/officeDocument/2006/relationships/hyperlink" Target="file:///C:\Users\Admin\AppData\Administrator\Desktop\106;5e33e470-ba2e-4e19-b25b-794708d9e4ca" TargetMode="External"/><Relationship Id="rId1171" Type="http://schemas.openxmlformats.org/officeDocument/2006/relationships/hyperlink" Target="file:///C:\Users\Admin\AppData\Administrator\Desktop\106;2124ff7d-42f5-49ed-b1cd-16c54b5ac3fe" TargetMode="External"/><Relationship Id="rId1269" Type="http://schemas.openxmlformats.org/officeDocument/2006/relationships/hyperlink" Target="file:///C:\Users\Admin\AppData\Administrator\Desktop\106;48aa9c1b-22ce-4f7b-bd3f-7feb943032d2" TargetMode="External"/><Relationship Id="rId180" Type="http://schemas.openxmlformats.org/officeDocument/2006/relationships/hyperlink" Target="file:///C:\Users\Admin\AppData\Administrator\Desktop\56;b9bcd902-a266-4b71-baf1-351b9455f5be" TargetMode="External"/><Relationship Id="rId278" Type="http://schemas.openxmlformats.org/officeDocument/2006/relationships/hyperlink" Target="file:///C:\Users\Admin\AppData\Administrator\Desktop\56;1cdcb9f3-62c8-4947-a873-b169c669e404" TargetMode="External"/><Relationship Id="rId401" Type="http://schemas.openxmlformats.org/officeDocument/2006/relationships/hyperlink" Target="file:///C:\Users\Admin\AppData\Administrator\Desktop\56;53ce64c2-5968-4fbe-9556-8fc4f7d62d74" TargetMode="External"/><Relationship Id="rId846" Type="http://schemas.openxmlformats.org/officeDocument/2006/relationships/hyperlink" Target="file:///C:\Users\Admin\AppData\Administrator\Desktop\106;5fe5ca64-bd0c-4e76-96dc-237401180bfa" TargetMode="External"/><Relationship Id="rId1031" Type="http://schemas.openxmlformats.org/officeDocument/2006/relationships/hyperlink" Target="file:///C:\Users\Admin\AppData\Administrator\Desktop\106;304a0c68-ffa2-4e52-bdb2-6ae021732685" TargetMode="External"/><Relationship Id="rId1129" Type="http://schemas.openxmlformats.org/officeDocument/2006/relationships/hyperlink" Target="file:///C:\Users\Admin\AppData\Administrator\Desktop\401;7bd5cfe8-b738-424c-8192-0adc63c6922a" TargetMode="External"/><Relationship Id="rId485" Type="http://schemas.openxmlformats.org/officeDocument/2006/relationships/hyperlink" Target="file:///C:\Users\Admin\AppData\Administrator\Desktop\106;ae95efd7-dd59-42e6-b44d-839cefa63c54" TargetMode="External"/><Relationship Id="rId692" Type="http://schemas.openxmlformats.org/officeDocument/2006/relationships/hyperlink" Target="file:///C:\Users\Admin\AppData\Administrator\Desktop\106;b281de29-5c9b-4700-8066-c7e97a593802" TargetMode="External"/><Relationship Id="rId706" Type="http://schemas.openxmlformats.org/officeDocument/2006/relationships/hyperlink" Target="file:///C:\Users\Admin\AppData\Administrator\Desktop\106;b6c78312-0d51-4e68-9656-3911f57a08bb" TargetMode="External"/><Relationship Id="rId913" Type="http://schemas.openxmlformats.org/officeDocument/2006/relationships/hyperlink" Target="file:///C:\Users\Admin\AppData\Administrator\Desktop\106;0a4d4c97-11b8-4338-b3c4-8ea11fb80815" TargetMode="External"/><Relationship Id="rId42" Type="http://schemas.openxmlformats.org/officeDocument/2006/relationships/hyperlink" Target="file:///C:\Users\Admin\AppData\Administrator\Desktop\401;fce5627b-8887-4785-9460-83c7a227568b" TargetMode="External"/><Relationship Id="rId138" Type="http://schemas.openxmlformats.org/officeDocument/2006/relationships/hyperlink" Target="file:///C:\Users\Admin\AppData\Administrator\Desktop\56;47ab7263-1808-4f73-ab4f-f77712384978" TargetMode="External"/><Relationship Id="rId345" Type="http://schemas.openxmlformats.org/officeDocument/2006/relationships/hyperlink" Target="file:///C:\Users\Admin\AppData\Administrator\Desktop\56;259e79a6-ccfa-4aed-92fa-c514122350fb" TargetMode="External"/><Relationship Id="rId552" Type="http://schemas.openxmlformats.org/officeDocument/2006/relationships/hyperlink" Target="file:///C:\Users\Admin\AppData\Administrator\Desktop\106;82e90e62-fef5-4697-98be-a5aec7c1a191" TargetMode="External"/><Relationship Id="rId997" Type="http://schemas.openxmlformats.org/officeDocument/2006/relationships/hyperlink" Target="file:///C:\Users\Admin\AppData\Administrator\Desktop\106;baed6f98-38bd-4126-9f2b-a7bd03e356cd" TargetMode="External"/><Relationship Id="rId1182" Type="http://schemas.openxmlformats.org/officeDocument/2006/relationships/hyperlink" Target="file:///C:\Users\Admin\AppData\Administrator\Desktop\56;b0c480f4-929b-4823-a914-67899972fd83" TargetMode="External"/><Relationship Id="rId191" Type="http://schemas.openxmlformats.org/officeDocument/2006/relationships/hyperlink" Target="file:///C:\Users\Admin\AppData\Administrator\Desktop\401;2b2b5619-5f6a-4a94-8bb6-fd8b24fc4c4f" TargetMode="External"/><Relationship Id="rId205" Type="http://schemas.openxmlformats.org/officeDocument/2006/relationships/hyperlink" Target="file:///C:\Users\Admin\AppData\Administrator\Desktop\56;a0838e5e-8854-4059-9508-899407056d95" TargetMode="External"/><Relationship Id="rId412" Type="http://schemas.openxmlformats.org/officeDocument/2006/relationships/hyperlink" Target="file:///C:\Users\Admin\AppData\Administrator\Desktop\56;14fbafa5-fce9-4d90-8a40-ce56c8098dcd" TargetMode="External"/><Relationship Id="rId857" Type="http://schemas.openxmlformats.org/officeDocument/2006/relationships/hyperlink" Target="file:///C:\Users\Admin\AppData\Administrator\Desktop\106;a208b9f0-d694-4c47-b8eb-a60fc89f1b85" TargetMode="External"/><Relationship Id="rId1042" Type="http://schemas.openxmlformats.org/officeDocument/2006/relationships/hyperlink" Target="file:///C:\Users\Admin\AppData\Administrator\Desktop\106;8623dcda-1d0b-4de2-9eb1-114f06308dbc" TargetMode="External"/><Relationship Id="rId289" Type="http://schemas.openxmlformats.org/officeDocument/2006/relationships/hyperlink" Target="file:///C:\Users\Admin\AppData\Administrator\Desktop\56;9715c1e6-b3df-4ad6-ad95-67a2e9d3a33e" TargetMode="External"/><Relationship Id="rId496" Type="http://schemas.openxmlformats.org/officeDocument/2006/relationships/hyperlink" Target="file:///C:\Users\Admin\AppData\Administrator\Desktop\106;420a06c7-0e4c-4008-96ba-b102c2279b13" TargetMode="External"/><Relationship Id="rId717" Type="http://schemas.openxmlformats.org/officeDocument/2006/relationships/hyperlink" Target="file:///C:\Users\Admin\AppData\Administrator\Desktop\106;251d3356-1dca-48d3-a7ce-6c587c931806" TargetMode="External"/><Relationship Id="rId924" Type="http://schemas.openxmlformats.org/officeDocument/2006/relationships/hyperlink" Target="file:///C:\Users\Admin\AppData\Administrator\Desktop\106;82e90e62-fef5-4697-98be-a5aec7c1a191" TargetMode="External"/><Relationship Id="rId53" Type="http://schemas.openxmlformats.org/officeDocument/2006/relationships/hyperlink" Target="file:///C:\Users\Admin\AppData\Administrator\Desktop\401;fce5627b-8887-4785-9460-83c7a227568b" TargetMode="External"/><Relationship Id="rId149" Type="http://schemas.openxmlformats.org/officeDocument/2006/relationships/hyperlink" Target="file:///C:\Users\Admin\AppData\Administrator\Desktop\56;186dc5af-94d7-4fd2-af0f-4fa283a9bc76" TargetMode="External"/><Relationship Id="rId356" Type="http://schemas.openxmlformats.org/officeDocument/2006/relationships/hyperlink" Target="file:///C:\Users\Admin\AppData\Administrator\Desktop\56;9f7de24b-9d7f-4cbf-93cb-8dfce7885c22" TargetMode="External"/><Relationship Id="rId563" Type="http://schemas.openxmlformats.org/officeDocument/2006/relationships/hyperlink" Target="file:///C:\Users\Admin\AppData\Administrator\Desktop\106;141b61fc-2685-4b7b-b9e7-12a4494f0329" TargetMode="External"/><Relationship Id="rId770" Type="http://schemas.openxmlformats.org/officeDocument/2006/relationships/hyperlink" Target="file:///C:\Users\Admin\AppData\Administrator\Desktop\106;6a98035a-9ba7-473d-b789-bf940c331938" TargetMode="External"/><Relationship Id="rId1193" Type="http://schemas.openxmlformats.org/officeDocument/2006/relationships/hyperlink" Target="file:///C:\Users\Admin\AppData\Administrator\Desktop\56;aa981daa-02ca-4720-b5f3-1239ea163beb" TargetMode="External"/><Relationship Id="rId1207" Type="http://schemas.openxmlformats.org/officeDocument/2006/relationships/hyperlink" Target="file:///C:\Users\Admin\AppData\Administrator\Desktop\401;b2658bd7-d655-4ff7-a320-21e3395b21fb" TargetMode="External"/><Relationship Id="rId216" Type="http://schemas.openxmlformats.org/officeDocument/2006/relationships/hyperlink" Target="file:///C:\Users\Admin\AppData\Administrator\Desktop\56;5cde40a6-90f1-41bf-9ed9-f8ab81db0e7f" TargetMode="External"/><Relationship Id="rId423" Type="http://schemas.openxmlformats.org/officeDocument/2006/relationships/hyperlink" Target="file:///C:\Users\Admin\AppData\Administrator\Desktop\56;e3fa8535-c47c-4f6f-9045-be597d5fe7d4" TargetMode="External"/><Relationship Id="rId868" Type="http://schemas.openxmlformats.org/officeDocument/2006/relationships/hyperlink" Target="file:///C:\Users\Admin\AppData\Administrator\Desktop\106;1ef10d6f-597e-423b-b417-42ad0f55213f" TargetMode="External"/><Relationship Id="rId1053" Type="http://schemas.openxmlformats.org/officeDocument/2006/relationships/hyperlink" Target="file:///C:\Users\Admin\AppData\Administrator\Desktop\106;23f7b13b-e1c4-4c27-b965-2f9a266bff0f" TargetMode="External"/><Relationship Id="rId1260" Type="http://schemas.openxmlformats.org/officeDocument/2006/relationships/hyperlink" Target="file:///C:\Users\Admin\AppData\Administrator\Desktop\106;0a042e6a-55e6-4e82-8d3a-7f4132650903" TargetMode="External"/><Relationship Id="rId630" Type="http://schemas.openxmlformats.org/officeDocument/2006/relationships/hyperlink" Target="file:///C:\Users\Admin\AppData\Administrator\Desktop\106;ab567dac-61a4-4bc4-a4a1-73da90decf2b" TargetMode="External"/><Relationship Id="rId728" Type="http://schemas.openxmlformats.org/officeDocument/2006/relationships/hyperlink" Target="file:///C:\Users\Admin\AppData\Administrator\Desktop\106;a208b9f0-d694-4c47-b8eb-a60fc89f1b85" TargetMode="External"/><Relationship Id="rId935" Type="http://schemas.openxmlformats.org/officeDocument/2006/relationships/hyperlink" Target="file:///C:\Users\Admin\AppData\Administrator\Desktop\106;292e823e-c2c7-476d-93bf-aec76d3efc3a" TargetMode="External"/><Relationship Id="rId64" Type="http://schemas.openxmlformats.org/officeDocument/2006/relationships/hyperlink" Target="file:///C:\Users\Admin\AppData\Administrator\Desktop\401;fce5627b-8887-4785-9460-83c7a227568b" TargetMode="External"/><Relationship Id="rId367" Type="http://schemas.openxmlformats.org/officeDocument/2006/relationships/hyperlink" Target="file:///C:\Users\Admin\AppData\Administrator\Desktop\56;46411dfc-5b25-466a-8f1c-795e7e2b1984" TargetMode="External"/><Relationship Id="rId574" Type="http://schemas.openxmlformats.org/officeDocument/2006/relationships/hyperlink" Target="file:///C:\Users\Admin\AppData\Administrator\Desktop\106;53051074-a2ea-41be-9840-eb80190fb154" TargetMode="External"/><Relationship Id="rId1120" Type="http://schemas.openxmlformats.org/officeDocument/2006/relationships/hyperlink" Target="file:///C:\Users\Admin\AppData\Administrator\Desktop\106;12b28f6b-493a-497f-8d94-b198e9c46d58" TargetMode="External"/><Relationship Id="rId1218" Type="http://schemas.openxmlformats.org/officeDocument/2006/relationships/hyperlink" Target="file:///C:\Users\Admin\AppData\Administrator\Desktop\106;cee7d5fe-2e77-42ca-a9ac-8a89583081e2" TargetMode="External"/><Relationship Id="rId227" Type="http://schemas.openxmlformats.org/officeDocument/2006/relationships/hyperlink" Target="file:///C:\Users\Admin\AppData\Administrator\Desktop\56;6ca064ad-9aa0-450f-baed-0f5d93e05651" TargetMode="External"/><Relationship Id="rId781" Type="http://schemas.openxmlformats.org/officeDocument/2006/relationships/hyperlink" Target="file:///C:\Users\Admin\AppData\Administrator\Desktop\106;db1bcea5-e066-477e-9aa6-97d1bd305c2a" TargetMode="External"/><Relationship Id="rId879" Type="http://schemas.openxmlformats.org/officeDocument/2006/relationships/hyperlink" Target="file:///C:\Users\Admin\AppData\Administrator\Desktop\106;15f4a97d-b1b5-49b8-87d2-5c11b995d24b" TargetMode="External"/><Relationship Id="rId434" Type="http://schemas.openxmlformats.org/officeDocument/2006/relationships/hyperlink" Target="file:///C:\Users\Admin\AppData\Administrator\Desktop\56;87523ac9-3931-42a5-831c-dcb4ddc8bd48" TargetMode="External"/><Relationship Id="rId641" Type="http://schemas.openxmlformats.org/officeDocument/2006/relationships/hyperlink" Target="file:///C:\Users\Admin\AppData\Administrator\Desktop\106;6b711203-4916-478c-8a9d-86c4ed4e9475" TargetMode="External"/><Relationship Id="rId739" Type="http://schemas.openxmlformats.org/officeDocument/2006/relationships/hyperlink" Target="file:///C:\Users\Admin\AppData\Administrator\Desktop\106;6a6fcd44-6402-4e5c-a467-dc334522d42d" TargetMode="External"/><Relationship Id="rId1064" Type="http://schemas.openxmlformats.org/officeDocument/2006/relationships/hyperlink" Target="file:///C:\Users\Admin\AppData\Administrator\Desktop\106;75b1dc72-4bb1-43a3-85c9-9c86873c7b79" TargetMode="External"/><Relationship Id="rId1271" Type="http://schemas.openxmlformats.org/officeDocument/2006/relationships/hyperlink" Target="file:///C:\Users\Admin\AppData\Administrator\Desktop\106;0e72d2d6-6c98-4600-8431-ed635015bf80" TargetMode="External"/><Relationship Id="rId280" Type="http://schemas.openxmlformats.org/officeDocument/2006/relationships/hyperlink" Target="file:///C:\Users\Admin\AppData\Administrator\Desktop\56;c51addfb-9550-4c1a-83d2-4065c0947d68" TargetMode="External"/><Relationship Id="rId501" Type="http://schemas.openxmlformats.org/officeDocument/2006/relationships/hyperlink" Target="file:///C:\Users\Admin\AppData\Administrator\Desktop\401;fa95e123-76c2-43a8-943a-567a0b128e4c" TargetMode="External"/><Relationship Id="rId946" Type="http://schemas.openxmlformats.org/officeDocument/2006/relationships/hyperlink" Target="file:///C:\Users\Admin\AppData\Administrator\Desktop\106;57dfad21-97f4-475f-8410-b75850efe6bf" TargetMode="External"/><Relationship Id="rId1131" Type="http://schemas.openxmlformats.org/officeDocument/2006/relationships/hyperlink" Target="file:///C:\Users\Admin\AppData\Administrator\Desktop\106;16f1c9ce-efc6-4183-a75a-9cdd6d92f163" TargetMode="External"/><Relationship Id="rId1229" Type="http://schemas.openxmlformats.org/officeDocument/2006/relationships/hyperlink" Target="file:///C:\Users\Admin\AppData\Administrator\Desktop\106;bf067136-b695-4f44-84a2-527b3766372c" TargetMode="External"/><Relationship Id="rId75" Type="http://schemas.openxmlformats.org/officeDocument/2006/relationships/hyperlink" Target="file:///C:\Users\Admin\AppData\Administrator\Desktop\106;f886a12f-8d0a-4e56-9403-480bcc4c86fc" TargetMode="External"/><Relationship Id="rId140" Type="http://schemas.openxmlformats.org/officeDocument/2006/relationships/hyperlink" Target="file:///C:\Users\Admin\AppData\Administrator\Desktop\56;f1da9bbe-9320-4403-b2f1-202bdff485bc" TargetMode="External"/><Relationship Id="rId378" Type="http://schemas.openxmlformats.org/officeDocument/2006/relationships/hyperlink" Target="file:///C:\Users\Admin\AppData\Administrator\Desktop\56;cf0bdb30-32c3-4186-997b-76391f4bc505" TargetMode="External"/><Relationship Id="rId585" Type="http://schemas.openxmlformats.org/officeDocument/2006/relationships/hyperlink" Target="file:///C:\Users\Admin\AppData\Administrator\Desktop\106;c1b0c199-fa79-440d-98d5-17cec62760ce" TargetMode="External"/><Relationship Id="rId792" Type="http://schemas.openxmlformats.org/officeDocument/2006/relationships/hyperlink" Target="file:///C:\Users\Admin\AppData\Administrator\Desktop\106;5e33e470-ba2e-4e19-b25b-794708d9e4ca" TargetMode="External"/><Relationship Id="rId806" Type="http://schemas.openxmlformats.org/officeDocument/2006/relationships/hyperlink" Target="file:///C:\Users\Admin\AppData\Administrator\Desktop\106;9b7d2273-ddbc-4a9c-8995-8cac162a418c" TargetMode="External"/><Relationship Id="rId6" Type="http://schemas.openxmlformats.org/officeDocument/2006/relationships/hyperlink" Target="file:///C:\Users\Admin\AppData\Administrator\Desktop\401;5c97c681-a158-4816-916d-0cce05fbbab8" TargetMode="External"/><Relationship Id="rId238" Type="http://schemas.openxmlformats.org/officeDocument/2006/relationships/hyperlink" Target="file:///C:\Users\Admin\AppData\Administrator\Desktop\56;ea24a1fe-cee6-4508-a604-b476fd12903c" TargetMode="External"/><Relationship Id="rId445" Type="http://schemas.openxmlformats.org/officeDocument/2006/relationships/hyperlink" Target="file:///C:\Users\Admin\AppData\Administrator\Desktop\56;bda03216-08a4-488c-badd-db9e9b96df0e" TargetMode="External"/><Relationship Id="rId652" Type="http://schemas.openxmlformats.org/officeDocument/2006/relationships/hyperlink" Target="file:///C:\Users\Admin\AppData\Administrator\Desktop\106;92844605-6916-49aa-bebd-cd2f5f516367" TargetMode="External"/><Relationship Id="rId1075" Type="http://schemas.openxmlformats.org/officeDocument/2006/relationships/hyperlink" Target="file:///C:\Users\Admin\AppData\Administrator\Desktop\106;fd28fad6-813e-446b-b5ff-fe941ef9491a" TargetMode="External"/><Relationship Id="rId1282" Type="http://schemas.openxmlformats.org/officeDocument/2006/relationships/hyperlink" Target="file:///C:\Users\Admin\AppData\Administrator\Desktop\106;fbef0229-af4a-46bf-ae40-17488573698d" TargetMode="External"/><Relationship Id="rId291" Type="http://schemas.openxmlformats.org/officeDocument/2006/relationships/hyperlink" Target="file:///C:\Users\Admin\AppData\Administrator\Desktop\56;91f901c7-2086-412f-8415-17baed1203fc" TargetMode="External"/><Relationship Id="rId305" Type="http://schemas.openxmlformats.org/officeDocument/2006/relationships/hyperlink" Target="file:///C:\Users\Admin\AppData\Administrator\Desktop\56;49185d1f-9b7d-43a1-9cc0-57d47089a76f" TargetMode="External"/><Relationship Id="rId512" Type="http://schemas.openxmlformats.org/officeDocument/2006/relationships/hyperlink" Target="file:///C:\Users\Admin\AppData\Administrator\Desktop\401;9948de05-e5ad-4828-abd1-4c3053c29df0" TargetMode="External"/><Relationship Id="rId957" Type="http://schemas.openxmlformats.org/officeDocument/2006/relationships/hyperlink" Target="file:///C:\Users\Admin\AppData\Administrator\Desktop\106;32f47556-a932-48c9-9199-537d840315cc" TargetMode="External"/><Relationship Id="rId1142" Type="http://schemas.openxmlformats.org/officeDocument/2006/relationships/hyperlink" Target="file:///C:\Users\Admin\AppData\Administrator\Desktop\56;fb352a24-1015-48c9-93e1-585f72453010" TargetMode="External"/><Relationship Id="rId86" Type="http://schemas.openxmlformats.org/officeDocument/2006/relationships/hyperlink" Target="file:///C:\Users\Admin\AppData\Administrator\Desktop\106;33b04c37-ca11-4537-8010-106705eede25" TargetMode="External"/><Relationship Id="rId151" Type="http://schemas.openxmlformats.org/officeDocument/2006/relationships/hyperlink" Target="file:///C:\Users\Admin\AppData\Administrator\Desktop\56;f97089b4-0f7f-4db2-9ca9-3c8134822f84" TargetMode="External"/><Relationship Id="rId389" Type="http://schemas.openxmlformats.org/officeDocument/2006/relationships/hyperlink" Target="file:///C:\Users\Admin\AppData\Administrator\Desktop\56;7a7ac78b-0858-4982-9d84-0db3261a5cef" TargetMode="External"/><Relationship Id="rId596" Type="http://schemas.openxmlformats.org/officeDocument/2006/relationships/hyperlink" Target="file:///C:\Users\Admin\AppData\Administrator\Desktop\106;8703184d-f764-4709-af0d-65eed679fd62" TargetMode="External"/><Relationship Id="rId817" Type="http://schemas.openxmlformats.org/officeDocument/2006/relationships/hyperlink" Target="file:///C:\Users\Admin\AppData\Administrator\Desktop\106;5fde37ce-b9ce-4bf8-a86b-490479420bff" TargetMode="External"/><Relationship Id="rId1002" Type="http://schemas.openxmlformats.org/officeDocument/2006/relationships/hyperlink" Target="file:///C:\Users\Admin\AppData\Administrator\Desktop\106;3312a4b9-0e7c-4dc4-9572-5b29bc2a49f2" TargetMode="External"/><Relationship Id="rId249" Type="http://schemas.openxmlformats.org/officeDocument/2006/relationships/hyperlink" Target="file:///C:\Users\Admin\AppData\Administrator\Desktop\56;244e0d10-7fe3-4d72-a1d0-c39bf4d37218" TargetMode="External"/><Relationship Id="rId456" Type="http://schemas.openxmlformats.org/officeDocument/2006/relationships/hyperlink" Target="file:///C:\Users\Admin\AppData\Administrator\Desktop\56;f8008cc0-dd32-450f-99b6-12c75eeb619e" TargetMode="External"/><Relationship Id="rId663" Type="http://schemas.openxmlformats.org/officeDocument/2006/relationships/hyperlink" Target="file:///C:\Users\Admin\AppData\Administrator\Desktop\106;11d53795-2090-4e1c-9bcf-ce42d4589fad" TargetMode="External"/><Relationship Id="rId870" Type="http://schemas.openxmlformats.org/officeDocument/2006/relationships/hyperlink" Target="file:///C:\Users\Admin\AppData\Administrator\Desktop\106;0ceae6d1-8ff8-4419-b182-d14154c77162" TargetMode="External"/><Relationship Id="rId1086" Type="http://schemas.openxmlformats.org/officeDocument/2006/relationships/hyperlink" Target="file:///C:\Users\Admin\AppData\Administrator\Desktop\106;edaa2df3-f915-4ead-9021-6d7d0e75e876" TargetMode="External"/><Relationship Id="rId1293" Type="http://schemas.openxmlformats.org/officeDocument/2006/relationships/hyperlink" Target="file:///C:\Users\Admin\AppData\Administrator\Desktop\106;2284c804-92fa-4659-82f2-62531a587f78" TargetMode="External"/><Relationship Id="rId13" Type="http://schemas.openxmlformats.org/officeDocument/2006/relationships/hyperlink" Target="file:///C:\Users\Admin\AppData\Administrator\Desktop\401;fa95e123-76c2-43a8-943a-567a0b128e4c" TargetMode="External"/><Relationship Id="rId109" Type="http://schemas.openxmlformats.org/officeDocument/2006/relationships/hyperlink" Target="file:///C:\Users\Admin\AppData\Administrator\Desktop\401;0a0f639b-3a8b-42bd-aa29-d0bc17c2e087" TargetMode="External"/><Relationship Id="rId316" Type="http://schemas.openxmlformats.org/officeDocument/2006/relationships/hyperlink" Target="file:///C:\Users\Admin\AppData\Administrator\Desktop\56;ad8b3f47-50e2-492b-9773-66455b7e9b17" TargetMode="External"/><Relationship Id="rId523" Type="http://schemas.openxmlformats.org/officeDocument/2006/relationships/hyperlink" Target="file:///C:\Users\Admin\AppData\Administrator\Desktop\401;e6df03ec-dd62-43dc-96c2-62cdb8f09a3e" TargetMode="External"/><Relationship Id="rId968" Type="http://schemas.openxmlformats.org/officeDocument/2006/relationships/hyperlink" Target="file:///C:\Users\Admin\AppData\Administrator\Desktop\106;bedb8f69-f0cf-45c8-83db-e683f058946b" TargetMode="External"/><Relationship Id="rId1153" Type="http://schemas.openxmlformats.org/officeDocument/2006/relationships/hyperlink" Target="file:///C:\Users\Admin\AppData\Administrator\Desktop\56;856bd662-4613-487e-a04a-3d6c9027e27e" TargetMode="External"/><Relationship Id="rId97" Type="http://schemas.openxmlformats.org/officeDocument/2006/relationships/hyperlink" Target="file:///C:\Users\Admin\AppData\Administrator\Desktop\401;cf77006f-48b8-410f-a07f-df03c5d5737b" TargetMode="External"/><Relationship Id="rId730" Type="http://schemas.openxmlformats.org/officeDocument/2006/relationships/hyperlink" Target="file:///C:\Users\Admin\AppData\Administrator\Desktop\106;11adba7a-5459-436f-89b2-a8c835d13dbd" TargetMode="External"/><Relationship Id="rId828" Type="http://schemas.openxmlformats.org/officeDocument/2006/relationships/hyperlink" Target="file:///C:\Users\Admin\AppData\Administrator\Desktop\106;d6510776-ce05-4043-9e8c-88a5ed8b88f4" TargetMode="External"/><Relationship Id="rId1013" Type="http://schemas.openxmlformats.org/officeDocument/2006/relationships/hyperlink" Target="file:///C:\Users\Admin\AppData\Administrator\Desktop\106;d0dc470c-7797-4731-afc3-22c597aa9a5d" TargetMode="External"/><Relationship Id="rId162" Type="http://schemas.openxmlformats.org/officeDocument/2006/relationships/hyperlink" Target="file:///C:\Users\Admin\AppData\Administrator\Desktop\56;b08a845b-42b4-4fe7-91ac-1a7e2ce2a7a4" TargetMode="External"/><Relationship Id="rId467" Type="http://schemas.openxmlformats.org/officeDocument/2006/relationships/hyperlink" Target="file:///C:\Users\Admin\AppData\Administrator\Desktop\401;fce5627b-8887-4785-9460-83c7a227568b" TargetMode="External"/><Relationship Id="rId1097" Type="http://schemas.openxmlformats.org/officeDocument/2006/relationships/hyperlink" Target="file:///C:\Users\Admin\AppData\Administrator\Desktop\106;cd3dfc62-c30d-4dad-8aee-82f3e7ac51a4" TargetMode="External"/><Relationship Id="rId1220" Type="http://schemas.openxmlformats.org/officeDocument/2006/relationships/hyperlink" Target="file:///C:\Users\Admin\AppData\Administrator\Desktop\106;c048a2da-4291-49a8-a64a-85c8f494b0cf" TargetMode="External"/><Relationship Id="rId674" Type="http://schemas.openxmlformats.org/officeDocument/2006/relationships/hyperlink" Target="file:///C:\Users\Admin\AppData\Administrator\Desktop\106;0ceae6d1-8ff8-4419-b182-d14154c77162" TargetMode="External"/><Relationship Id="rId881" Type="http://schemas.openxmlformats.org/officeDocument/2006/relationships/hyperlink" Target="file:///C:\Users\Admin\AppData\Administrator\Desktop\106;59b98646-2173-474d-8a75-84de1a3a936a" TargetMode="External"/><Relationship Id="rId979" Type="http://schemas.openxmlformats.org/officeDocument/2006/relationships/hyperlink" Target="file:///C:\Users\Admin\AppData\Administrator\Desktop\106;62f4ecba-4d42-482c-802e-863639eb77d1" TargetMode="External"/><Relationship Id="rId24" Type="http://schemas.openxmlformats.org/officeDocument/2006/relationships/hyperlink" Target="file:///C:\Users\Admin\AppData\Administrator\Desktop\401;cf77006f-48b8-410f-a07f-df03c5d5737b" TargetMode="External"/><Relationship Id="rId327" Type="http://schemas.openxmlformats.org/officeDocument/2006/relationships/hyperlink" Target="file:///C:\Users\Admin\AppData\Administrator\Desktop\56;42043eb5-8285-493c-914a-c393a23d20f9" TargetMode="External"/><Relationship Id="rId534" Type="http://schemas.openxmlformats.org/officeDocument/2006/relationships/hyperlink" Target="file:///C:\Users\Admin\AppData\Administrator\Desktop\106;bbb7e309-6a70-4639-b4f8-bbcf30df73d7" TargetMode="External"/><Relationship Id="rId741" Type="http://schemas.openxmlformats.org/officeDocument/2006/relationships/hyperlink" Target="file:///C:\Users\Admin\AppData\Administrator\Desktop\106;0446276c-aa9d-497c-ba4d-074f96569257" TargetMode="External"/><Relationship Id="rId839" Type="http://schemas.openxmlformats.org/officeDocument/2006/relationships/hyperlink" Target="file:///C:\Users\Admin\AppData\Administrator\Desktop\106;76896358-bbae-4d99-8f54-8c2a6e96096b" TargetMode="External"/><Relationship Id="rId1164" Type="http://schemas.openxmlformats.org/officeDocument/2006/relationships/hyperlink" Target="file:///C:\Users\Admin\AppData\Administrator\Desktop\56;c0b5a8e0-81e9-4e45-8fed-88e430227754" TargetMode="External"/><Relationship Id="rId173" Type="http://schemas.openxmlformats.org/officeDocument/2006/relationships/hyperlink" Target="file:///C:\Users\Admin\AppData\Administrator\Desktop\56;2c6cc3da-15df-4967-ad42-00eecc948b21" TargetMode="External"/><Relationship Id="rId380" Type="http://schemas.openxmlformats.org/officeDocument/2006/relationships/hyperlink" Target="file:///C:\Users\Admin\AppData\Administrator\Desktop\56;667ddbfe-7756-4364-8f3c-56c46d3b2984" TargetMode="External"/><Relationship Id="rId601" Type="http://schemas.openxmlformats.org/officeDocument/2006/relationships/hyperlink" Target="file:///C:\Users\Admin\AppData\Administrator\Desktop\106;51c89428-e322-4e5d-8203-ea02bd82c492" TargetMode="External"/><Relationship Id="rId1024" Type="http://schemas.openxmlformats.org/officeDocument/2006/relationships/hyperlink" Target="file:///C:\Users\Admin\AppData\Administrator\Desktop\106;296aac99-e40c-46c2-b10d-9c670d2e4ea2" TargetMode="External"/><Relationship Id="rId1231" Type="http://schemas.openxmlformats.org/officeDocument/2006/relationships/hyperlink" Target="file:///C:\Users\Admin\AppData\Administrator\Desktop\106;f525ffc8-cd82-410e-b06f-91fc026f4ba7" TargetMode="External"/><Relationship Id="rId240" Type="http://schemas.openxmlformats.org/officeDocument/2006/relationships/hyperlink" Target="file:///C:\Users\Admin\AppData\Administrator\Desktop\56;36a6911f-0487-48d8-9033-b9e225f15f72" TargetMode="External"/><Relationship Id="rId478" Type="http://schemas.openxmlformats.org/officeDocument/2006/relationships/hyperlink" Target="file:///C:\Users\Admin\AppData\Administrator\Desktop\106;d6407bb3-7e6a-4ab6-8ffd-809cf1229dcd" TargetMode="External"/><Relationship Id="rId685" Type="http://schemas.openxmlformats.org/officeDocument/2006/relationships/hyperlink" Target="file:///C:\Users\Admin\AppData\Administrator\Desktop\106;93d0b710-a0c1-4c05-9464-a2bc083bf8db" TargetMode="External"/><Relationship Id="rId892" Type="http://schemas.openxmlformats.org/officeDocument/2006/relationships/hyperlink" Target="file:///C:\Users\Admin\AppData\Administrator\Desktop\106;a9dccd4b-361e-44d1-b89e-737b38118dac" TargetMode="External"/><Relationship Id="rId906" Type="http://schemas.openxmlformats.org/officeDocument/2006/relationships/hyperlink" Target="file:///C:\Users\Admin\AppData\Administrator\Desktop\106;52f036cc-8e4b-42bd-a4b5-4f749c79f0de" TargetMode="External"/><Relationship Id="rId35" Type="http://schemas.openxmlformats.org/officeDocument/2006/relationships/hyperlink" Target="file:///C:\Users\Admin\AppData\Administrator\Desktop\401;cf77006f-48b8-410f-a07f-df03c5d5737b" TargetMode="External"/><Relationship Id="rId100" Type="http://schemas.openxmlformats.org/officeDocument/2006/relationships/hyperlink" Target="file:///C:\Users\Admin\AppData\Administrator\Desktop\401;a9af36ef-b4c7-4643-ab65-38dcac8bdc27" TargetMode="External"/><Relationship Id="rId338" Type="http://schemas.openxmlformats.org/officeDocument/2006/relationships/hyperlink" Target="file:///C:\Users\Admin\AppData\Administrator\Desktop\56;92f9a35b-532f-4761-84d6-d77f68d9fbeb" TargetMode="External"/><Relationship Id="rId545" Type="http://schemas.openxmlformats.org/officeDocument/2006/relationships/hyperlink" Target="file:///C:\Users\Admin\AppData\Administrator\Desktop\157;591f6356-cdf5-4a1b-a949-2b77a6f3e7c6" TargetMode="External"/><Relationship Id="rId752" Type="http://schemas.openxmlformats.org/officeDocument/2006/relationships/hyperlink" Target="file:///C:\Users\Admin\AppData\Administrator\Desktop\106;593c056b-7f92-4985-8e74-6cb9ab6c15d4" TargetMode="External"/><Relationship Id="rId1175" Type="http://schemas.openxmlformats.org/officeDocument/2006/relationships/hyperlink" Target="file:///C:\Users\Admin\AppData\Administrator\Desktop\56;93bda271-dbe0-4b89-a348-a8c13a11f9a6" TargetMode="External"/><Relationship Id="rId184" Type="http://schemas.openxmlformats.org/officeDocument/2006/relationships/hyperlink" Target="file:///C:\Users\Admin\AppData\Administrator\Desktop\56;3d908d4c-0d42-4625-b3b0-ea2835e806c6" TargetMode="External"/><Relationship Id="rId391" Type="http://schemas.openxmlformats.org/officeDocument/2006/relationships/hyperlink" Target="file:///C:\Users\Admin\AppData\Administrator\Desktop\56;7bd91b89-5546-46c5-92bf-3ac6741efe9a" TargetMode="External"/><Relationship Id="rId405" Type="http://schemas.openxmlformats.org/officeDocument/2006/relationships/hyperlink" Target="file:///C:\Users\Admin\AppData\Administrator\Desktop\401;2b2b5619-5f6a-4a94-8bb6-fd8b24fc4c4f" TargetMode="External"/><Relationship Id="rId612" Type="http://schemas.openxmlformats.org/officeDocument/2006/relationships/hyperlink" Target="file:///C:\Users\Admin\AppData\Administrator\Desktop\106;921a8f57-2d17-49ec-bbf9-3ae4c8878143" TargetMode="External"/><Relationship Id="rId1035" Type="http://schemas.openxmlformats.org/officeDocument/2006/relationships/hyperlink" Target="file:///C:\Users\Admin\AppData\Administrator\Desktop\106;64adb538-43e3-4121-ae09-ebbbe50c69b9" TargetMode="External"/><Relationship Id="rId1242" Type="http://schemas.openxmlformats.org/officeDocument/2006/relationships/hyperlink" Target="file:///C:\Users\Admin\AppData\Administrator\Desktop\106;83a227c6-607b-49a8-8f6b-8241e42845e2" TargetMode="External"/><Relationship Id="rId251" Type="http://schemas.openxmlformats.org/officeDocument/2006/relationships/hyperlink" Target="file:///C:\Users\Admin\AppData\Administrator\Desktop\56;a8f04342-020d-4bd0-bde6-34573436f96a" TargetMode="External"/><Relationship Id="rId489" Type="http://schemas.openxmlformats.org/officeDocument/2006/relationships/hyperlink" Target="file:///C:\Users\Admin\AppData\Administrator\Desktop\106;3af37a08-903e-492b-9a4a-7f8e9d786d69" TargetMode="External"/><Relationship Id="rId696" Type="http://schemas.openxmlformats.org/officeDocument/2006/relationships/hyperlink" Target="file:///C:\Users\Admin\AppData\Administrator\Desktop\106;f04d6eaa-50f2-4f7c-b71c-65f2d9bc500a" TargetMode="External"/><Relationship Id="rId917" Type="http://schemas.openxmlformats.org/officeDocument/2006/relationships/hyperlink" Target="file:///C:\Users\Admin\AppData\Administrator\Desktop\106;c30a78f0-574f-4e32-b41e-5a645d05128c" TargetMode="External"/><Relationship Id="rId1102" Type="http://schemas.openxmlformats.org/officeDocument/2006/relationships/hyperlink" Target="file:///C:\Users\Admin\AppData\Administrator\Desktop\106;f236b894-f9ee-43ae-a59d-9dfe09cd821b" TargetMode="External"/><Relationship Id="rId46" Type="http://schemas.openxmlformats.org/officeDocument/2006/relationships/hyperlink" Target="file:///C:\Users\Admin\AppData\Administrator\Desktop\401;cf77006f-48b8-410f-a07f-df03c5d5737b" TargetMode="External"/><Relationship Id="rId293" Type="http://schemas.openxmlformats.org/officeDocument/2006/relationships/hyperlink" Target="file:///C:\Users\Admin\AppData\Administrator\Desktop\56;78aae669-4e7c-4efe-b1d7-e08f2334d486" TargetMode="External"/><Relationship Id="rId307" Type="http://schemas.openxmlformats.org/officeDocument/2006/relationships/hyperlink" Target="file:///C:\Users\Admin\AppData\Administrator\Desktop\56;d496f882-0aff-4f97-a869-80058cbc511f" TargetMode="External"/><Relationship Id="rId349" Type="http://schemas.openxmlformats.org/officeDocument/2006/relationships/hyperlink" Target="file:///C:\Users\Admin\AppData\Administrator\Desktop\56;054e2038-5638-45c8-ab34-a10553302f49" TargetMode="External"/><Relationship Id="rId514" Type="http://schemas.openxmlformats.org/officeDocument/2006/relationships/hyperlink" Target="file:///C:\Users\Admin\AppData\Administrator\Desktop\401;3b08e803-0f4a-45ea-8d3e-d270b9660a7f" TargetMode="External"/><Relationship Id="rId556" Type="http://schemas.openxmlformats.org/officeDocument/2006/relationships/hyperlink" Target="file:///C:\Users\Admin\AppData\Administrator\Desktop\106;a84b24eb-5f0e-4920-8a31-ec366dc09e77" TargetMode="External"/><Relationship Id="rId721" Type="http://schemas.openxmlformats.org/officeDocument/2006/relationships/hyperlink" Target="file:///C:\Users\Admin\AppData\Administrator\Desktop\106;d4a78969-8736-407b-9555-1eaaece803b8" TargetMode="External"/><Relationship Id="rId763" Type="http://schemas.openxmlformats.org/officeDocument/2006/relationships/hyperlink" Target="file:///C:\Users\Admin\AppData\Administrator\Desktop\106;046a4d7f-a12f-4bfe-88a6-78a99d14cce1" TargetMode="External"/><Relationship Id="rId1144" Type="http://schemas.openxmlformats.org/officeDocument/2006/relationships/hyperlink" Target="file:///C:\Users\Admin\AppData\Administrator\Desktop\56;0657f4d4-cda4-4ec0-b632-fc9f69780286" TargetMode="External"/><Relationship Id="rId1186" Type="http://schemas.openxmlformats.org/officeDocument/2006/relationships/hyperlink" Target="file:///C:\Users\Admin\AppData\Administrator\Desktop\56;c785cd10-3546-48dd-92b5-79a240483ce2" TargetMode="External"/><Relationship Id="rId88" Type="http://schemas.openxmlformats.org/officeDocument/2006/relationships/hyperlink" Target="file:///C:\Users\Admin\AppData\Administrator\Desktop\106;ca05513b-4845-4dea-84bf-eff6a65a88a3" TargetMode="External"/><Relationship Id="rId111" Type="http://schemas.openxmlformats.org/officeDocument/2006/relationships/hyperlink" Target="file:///C:\Users\Admin\AppData\Administrator\Desktop\401;a9af36ef-b4c7-4643-ab65-38dcac8bdc27" TargetMode="External"/><Relationship Id="rId153" Type="http://schemas.openxmlformats.org/officeDocument/2006/relationships/hyperlink" Target="file:///C:\Users\Admin\AppData\Administrator\Desktop\56;ccd28569-41e0-4599-aa56-6f4a535dd90c" TargetMode="External"/><Relationship Id="rId195" Type="http://schemas.openxmlformats.org/officeDocument/2006/relationships/hyperlink" Target="file:///C:\Users\Admin\AppData\Administrator\Desktop\56;6a3ae36b-83a1-4716-81b8-05d80d338d03" TargetMode="External"/><Relationship Id="rId209" Type="http://schemas.openxmlformats.org/officeDocument/2006/relationships/hyperlink" Target="file:///C:\Users\Admin\AppData\Administrator\Desktop\56;564835f2-b19d-4526-89be-d2620a3d5aae" TargetMode="External"/><Relationship Id="rId360" Type="http://schemas.openxmlformats.org/officeDocument/2006/relationships/hyperlink" Target="file:///C:\Users\Admin\AppData\Administrator\Desktop\56;8af8d5ea-f0d2-40da-b1e2-a25efe130e9a" TargetMode="External"/><Relationship Id="rId416" Type="http://schemas.openxmlformats.org/officeDocument/2006/relationships/hyperlink" Target="file:///C:\Users\Admin\AppData\Administrator\Desktop\56;0551f2d2-609b-4740-85fa-714239632af0" TargetMode="External"/><Relationship Id="rId598" Type="http://schemas.openxmlformats.org/officeDocument/2006/relationships/hyperlink" Target="file:///C:\Users\Admin\AppData\Administrator\Desktop\106;31ebd98b-a59b-4870-bf53-a6f0b21d3e7c" TargetMode="External"/><Relationship Id="rId819" Type="http://schemas.openxmlformats.org/officeDocument/2006/relationships/hyperlink" Target="file:///C:\Users\Admin\AppData\Administrator\Desktop\106;da4152fa-694e-4840-9004-46dbd98c086f" TargetMode="External"/><Relationship Id="rId970" Type="http://schemas.openxmlformats.org/officeDocument/2006/relationships/hyperlink" Target="file:///C:\Users\Admin\AppData\Administrator\Desktop\106;3810b367-0783-4790-ab85-9b51da7a44d7" TargetMode="External"/><Relationship Id="rId1004" Type="http://schemas.openxmlformats.org/officeDocument/2006/relationships/hyperlink" Target="file:///C:\Users\Admin\AppData\Administrator\Desktop\106;781d58a6-a7ae-464a-84d5-f9ea9da14db3" TargetMode="External"/><Relationship Id="rId1046" Type="http://schemas.openxmlformats.org/officeDocument/2006/relationships/hyperlink" Target="file:///C:\Users\Admin\AppData\Administrator\Desktop\157;49e8ce3c-6b18-4208-8f75-bd4d78d750b1" TargetMode="External"/><Relationship Id="rId1211" Type="http://schemas.openxmlformats.org/officeDocument/2006/relationships/hyperlink" Target="file:///C:\Users\Admin\AppData\Administrator\Desktop\56;c75f769d-0866-4b51-9326-2135113398be" TargetMode="External"/><Relationship Id="rId1253" Type="http://schemas.openxmlformats.org/officeDocument/2006/relationships/hyperlink" Target="file:///C:\Users\Admin\AppData\Administrator\Desktop\106;3896c4b6-6ac1-4cb0-b4f7-0cfd7d7de695" TargetMode="External"/><Relationship Id="rId220" Type="http://schemas.openxmlformats.org/officeDocument/2006/relationships/hyperlink" Target="file:///C:\Users\Admin\AppData\Administrator\Desktop\56;f4afc7fd-9940-4daf-989d-b398eead34f3" TargetMode="External"/><Relationship Id="rId458" Type="http://schemas.openxmlformats.org/officeDocument/2006/relationships/hyperlink" Target="file:///C:\Users\Admin\AppData\Administrator\Desktop\56;3d091907-2c66-4f4a-8454-1caed8ece129" TargetMode="External"/><Relationship Id="rId623" Type="http://schemas.openxmlformats.org/officeDocument/2006/relationships/hyperlink" Target="file:///C:\Users\Admin\AppData\Administrator\Desktop\106;9b9b7192-148e-4a10-b0a8-97454c323def" TargetMode="External"/><Relationship Id="rId665" Type="http://schemas.openxmlformats.org/officeDocument/2006/relationships/hyperlink" Target="file:///C:\Users\Admin\AppData\Administrator\Desktop\106;6182ce87-6c56-4f87-9004-4554ab86881e" TargetMode="External"/><Relationship Id="rId830" Type="http://schemas.openxmlformats.org/officeDocument/2006/relationships/hyperlink" Target="file:///C:\Users\Admin\AppData\Administrator\Desktop\106;d3a104e7-4b48-477a-b4ae-c3fe31ed442c" TargetMode="External"/><Relationship Id="rId872" Type="http://schemas.openxmlformats.org/officeDocument/2006/relationships/hyperlink" Target="file:///C:\Users\Admin\AppData\Administrator\Desktop\106;b450775f-4f2d-4a5e-bfae-a7219bae5450" TargetMode="External"/><Relationship Id="rId928" Type="http://schemas.openxmlformats.org/officeDocument/2006/relationships/hyperlink" Target="file:///C:\Users\Admin\AppData\Administrator\Desktop\106;12de27af-6e45-4e55-a3fe-acf7a369dd82" TargetMode="External"/><Relationship Id="rId1088" Type="http://schemas.openxmlformats.org/officeDocument/2006/relationships/hyperlink" Target="file:///C:\Users\Admin\AppData\Administrator\Desktop\106;e390178f-cb59-4fa5-aaee-5284cd44f180" TargetMode="External"/><Relationship Id="rId1295" Type="http://schemas.openxmlformats.org/officeDocument/2006/relationships/hyperlink" Target="file:///C:\Users\Admin\AppData\Administrator\Desktop\106;d9589f02-0db9-4be7-9e41-247346ee21e0" TargetMode="External"/><Relationship Id="rId15" Type="http://schemas.openxmlformats.org/officeDocument/2006/relationships/hyperlink" Target="file:///C:\Users\Admin\AppData\Administrator\Desktop\401;da2f8ea8-eac5-493c-899c-6dbac7a9357a" TargetMode="External"/><Relationship Id="rId57" Type="http://schemas.openxmlformats.org/officeDocument/2006/relationships/hyperlink" Target="file:///C:\Users\Admin\AppData\Administrator\Desktop\401;cf77006f-48b8-410f-a07f-df03c5d5737b" TargetMode="External"/><Relationship Id="rId262" Type="http://schemas.openxmlformats.org/officeDocument/2006/relationships/hyperlink" Target="file:///C:\Users\Admin\AppData\Administrator\Desktop\56;a0838e5e-8854-4059-9508-899407056d95" TargetMode="External"/><Relationship Id="rId318" Type="http://schemas.openxmlformats.org/officeDocument/2006/relationships/hyperlink" Target="file:///C:\Users\Admin\AppData\Administrator\Desktop\56;186dc5af-94d7-4fd2-af0f-4fa283a9bc76" TargetMode="External"/><Relationship Id="rId525" Type="http://schemas.openxmlformats.org/officeDocument/2006/relationships/hyperlink" Target="file:///C:\Users\Admin\AppData\Administrator\Desktop\401;c3c0270a-04b8-48d3-9234-1c848776abcb" TargetMode="External"/><Relationship Id="rId567" Type="http://schemas.openxmlformats.org/officeDocument/2006/relationships/hyperlink" Target="file:///C:\Users\Admin\AppData\Administrator\Desktop\106;dce10ed5-a294-442c-b720-073ad3aebd88" TargetMode="External"/><Relationship Id="rId732" Type="http://schemas.openxmlformats.org/officeDocument/2006/relationships/hyperlink" Target="file:///C:\Users\Admin\AppData\Administrator\Desktop\106;e1478e5c-86b8-4904-a373-280529b3557a" TargetMode="External"/><Relationship Id="rId1113" Type="http://schemas.openxmlformats.org/officeDocument/2006/relationships/hyperlink" Target="file:///C:\Users\Admin\AppData\Administrator\Desktop\106;cddefe64-c753-40cd-bf8c-d23d11d2ca20" TargetMode="External"/><Relationship Id="rId1155" Type="http://schemas.openxmlformats.org/officeDocument/2006/relationships/hyperlink" Target="file:///C:\Users\Admin\AppData\Administrator\Desktop\56;06acbba7-395c-4aea-8bfa-d6ec9ceeeef4" TargetMode="External"/><Relationship Id="rId1197" Type="http://schemas.openxmlformats.org/officeDocument/2006/relationships/hyperlink" Target="file:///C:\Users\Admin\AppData\Administrator\Desktop\56;74119feb-7e3d-4bfd-b335-3dab57485cb5" TargetMode="External"/><Relationship Id="rId99" Type="http://schemas.openxmlformats.org/officeDocument/2006/relationships/hyperlink" Target="file:///C:\Users\Admin\AppData\Administrator\Desktop\401;d61c020c-78ae-4842-b91b-d0cf14a0a0a3" TargetMode="External"/><Relationship Id="rId122" Type="http://schemas.openxmlformats.org/officeDocument/2006/relationships/hyperlink" Target="file:///C:\Users\Admin\AppData\Administrator\Desktop\401;cf77006f-48b8-410f-a07f-df03c5d5737b" TargetMode="External"/><Relationship Id="rId164" Type="http://schemas.openxmlformats.org/officeDocument/2006/relationships/hyperlink" Target="file:///C:\Users\Admin\AppData\Administrator\Desktop\56;b9bcd902-a266-4b71-baf1-351b9455f5be" TargetMode="External"/><Relationship Id="rId371" Type="http://schemas.openxmlformats.org/officeDocument/2006/relationships/hyperlink" Target="file:///C:\Users\Admin\AppData\Administrator\Desktop\56;186dc5af-94d7-4fd2-af0f-4fa283a9bc76" TargetMode="External"/><Relationship Id="rId774" Type="http://schemas.openxmlformats.org/officeDocument/2006/relationships/hyperlink" Target="file:///C:\Users\Admin\AppData\Administrator\Desktop\106;ead28fab-ffa7-4d1e-b5b1-f2eadcf8152f" TargetMode="External"/><Relationship Id="rId981" Type="http://schemas.openxmlformats.org/officeDocument/2006/relationships/hyperlink" Target="file:///C:\Users\Admin\AppData\Administrator\Desktop\106;a22d59c7-395e-4dcb-bdad-ccf6f4180e05" TargetMode="External"/><Relationship Id="rId1015" Type="http://schemas.openxmlformats.org/officeDocument/2006/relationships/hyperlink" Target="file:///C:\Users\Admin\AppData\Administrator\Desktop\106;20e5be13-16d3-4957-b0d7-ec677124dc25" TargetMode="External"/><Relationship Id="rId1057" Type="http://schemas.openxmlformats.org/officeDocument/2006/relationships/hyperlink" Target="file:///C:\Users\Admin\AppData\Administrator\Desktop\106;71909892-05da-44ab-83c9-ec046ce272ee" TargetMode="External"/><Relationship Id="rId1222" Type="http://schemas.openxmlformats.org/officeDocument/2006/relationships/hyperlink" Target="file:///C:\Users\Admin\AppData\Administrator\Desktop\106;ffd2d179-6783-40da-9eae-d3cf27d508b6" TargetMode="External"/><Relationship Id="rId427" Type="http://schemas.openxmlformats.org/officeDocument/2006/relationships/hyperlink" Target="file:///C:\Users\Admin\AppData\Administrator\Desktop\56;1f06fb63-216a-40c5-af29-6087d698117b" TargetMode="External"/><Relationship Id="rId469" Type="http://schemas.openxmlformats.org/officeDocument/2006/relationships/hyperlink" Target="file:///C:\Users\Admin\AppData\Administrator\Desktop\401;8266ca59-f3d7-4732-b27c-ccfacfbf6333" TargetMode="External"/><Relationship Id="rId634" Type="http://schemas.openxmlformats.org/officeDocument/2006/relationships/hyperlink" Target="file:///C:\Users\Admin\AppData\Administrator\Desktop\106;5993283b-6727-4bab-ae81-92e6bf3e913a" TargetMode="External"/><Relationship Id="rId676" Type="http://schemas.openxmlformats.org/officeDocument/2006/relationships/hyperlink" Target="file:///C:\Users\Admin\AppData\Administrator\Desktop\106;11100cee-1ce3-4775-917d-2c32cf8facb0" TargetMode="External"/><Relationship Id="rId841" Type="http://schemas.openxmlformats.org/officeDocument/2006/relationships/hyperlink" Target="file:///C:\Users\Admin\AppData\Administrator\Desktop\106;b281de29-5c9b-4700-8066-c7e97a593802" TargetMode="External"/><Relationship Id="rId883" Type="http://schemas.openxmlformats.org/officeDocument/2006/relationships/hyperlink" Target="file:///C:\Users\Admin\AppData\Administrator\Desktop\106;999bda42-f1a3-411b-8173-b86c39b2da07" TargetMode="External"/><Relationship Id="rId1099" Type="http://schemas.openxmlformats.org/officeDocument/2006/relationships/hyperlink" Target="file:///C:\Users\Admin\AppData\Administrator\Desktop\106;0849663e-c4c6-4805-9030-6e094c5a06ec" TargetMode="External"/><Relationship Id="rId1264" Type="http://schemas.openxmlformats.org/officeDocument/2006/relationships/hyperlink" Target="file:///C:\Users\Admin\AppData\Administrator\Desktop\106;3a771e8c-b698-4e39-82c4-d401f84c1a85" TargetMode="External"/><Relationship Id="rId26" Type="http://schemas.openxmlformats.org/officeDocument/2006/relationships/hyperlink" Target="file:///C:\Users\Admin\AppData\Administrator\Desktop\401;d61c020c-78ae-4842-b91b-d0cf14a0a0a3" TargetMode="External"/><Relationship Id="rId231" Type="http://schemas.openxmlformats.org/officeDocument/2006/relationships/hyperlink" Target="file:///C:\Users\Admin\AppData\Administrator\Desktop\56;05b37741-f903-489b-8bde-ebeec39bee45" TargetMode="External"/><Relationship Id="rId273" Type="http://schemas.openxmlformats.org/officeDocument/2006/relationships/hyperlink" Target="file:///C:\Users\Admin\AppData\Administrator\Desktop\106;6d63a6c0-898c-455f-b914-d3903749a3e4" TargetMode="External"/><Relationship Id="rId329" Type="http://schemas.openxmlformats.org/officeDocument/2006/relationships/hyperlink" Target="file:///C:\Users\Admin\AppData\Administrator\Desktop\56;5465a55c-b5af-4db7-a2df-44a4292d0078" TargetMode="External"/><Relationship Id="rId480" Type="http://schemas.openxmlformats.org/officeDocument/2006/relationships/hyperlink" Target="file:///C:\Users\Admin\AppData\Administrator\Desktop\106;2b42bfd9-d9d5-4678-a2b5-1984366be2df" TargetMode="External"/><Relationship Id="rId536" Type="http://schemas.openxmlformats.org/officeDocument/2006/relationships/hyperlink" Target="file:///C:\Users\Admin\AppData\Administrator\Desktop\106;1f23c525-9ad1-4a50-a48d-120d40f4805a" TargetMode="External"/><Relationship Id="rId701" Type="http://schemas.openxmlformats.org/officeDocument/2006/relationships/hyperlink" Target="file:///C:\Users\Admin\AppData\Administrator\Desktop\106;9b9b7192-148e-4a10-b0a8-97454c323def" TargetMode="External"/><Relationship Id="rId939" Type="http://schemas.openxmlformats.org/officeDocument/2006/relationships/hyperlink" Target="file:///C:\Users\Admin\AppData\Administrator\Desktop\106;835e3113-0b8f-4481-95b1-58aaa8d72956" TargetMode="External"/><Relationship Id="rId1124" Type="http://schemas.openxmlformats.org/officeDocument/2006/relationships/hyperlink" Target="file:///C:\Users\Admin\AppData\Administrator\Desktop\106;ec17da56-70e5-4d69-a03b-b60073b2ed7d" TargetMode="External"/><Relationship Id="rId1166" Type="http://schemas.openxmlformats.org/officeDocument/2006/relationships/hyperlink" Target="file:///C:\Users\Admin\AppData\Administrator\Desktop\56;b574c44f-c850-4af4-a92a-5931b87ba634" TargetMode="External"/><Relationship Id="rId68" Type="http://schemas.openxmlformats.org/officeDocument/2006/relationships/hyperlink" Target="file:///C:\Users\Admin\AppData\Administrator\Desktop\106;e3fdacaa-7897-43ed-bb5c-1ac7a546b247" TargetMode="External"/><Relationship Id="rId133" Type="http://schemas.openxmlformats.org/officeDocument/2006/relationships/hyperlink" Target="file:///C:\Users\Admin\AppData\Administrator\Desktop\106;8b5f515b-2305-43f8-892e-801843cd6cff" TargetMode="External"/><Relationship Id="rId175" Type="http://schemas.openxmlformats.org/officeDocument/2006/relationships/hyperlink" Target="file:///C:\Users\Admin\AppData\Administrator\Desktop\56;74471f45-7cd3-4b6d-ba51-361feea1bc7c" TargetMode="External"/><Relationship Id="rId340" Type="http://schemas.openxmlformats.org/officeDocument/2006/relationships/hyperlink" Target="file:///C:\Users\Admin\AppData\Administrator\Desktop\56;ccd28569-41e0-4599-aa56-6f4a535dd90c" TargetMode="External"/><Relationship Id="rId578" Type="http://schemas.openxmlformats.org/officeDocument/2006/relationships/hyperlink" Target="file:///C:\Users\Admin\AppData\Administrator\Desktop\106;6ac1cfb7-9955-4bf2-a14d-7fcdb4277b0a" TargetMode="External"/><Relationship Id="rId743" Type="http://schemas.openxmlformats.org/officeDocument/2006/relationships/hyperlink" Target="file:///C:\Users\Admin\AppData\Administrator\Desktop\106;11d53795-2090-4e1c-9bcf-ce42d4589fad" TargetMode="External"/><Relationship Id="rId785" Type="http://schemas.openxmlformats.org/officeDocument/2006/relationships/hyperlink" Target="file:///C:\Users\Admin\AppData\Administrator\Desktop\106;36542072-a028-46f7-8bb9-5c84cd6bee82" TargetMode="External"/><Relationship Id="rId950" Type="http://schemas.openxmlformats.org/officeDocument/2006/relationships/hyperlink" Target="file:///C:\Users\Admin\AppData\Administrator\Desktop\106;44465d80-bc60-4d4d-a749-3719f26c2d67" TargetMode="External"/><Relationship Id="rId992" Type="http://schemas.openxmlformats.org/officeDocument/2006/relationships/hyperlink" Target="file:///C:\Users\Admin\AppData\Administrator\Desktop\106;a34380a6-c394-4062-aaec-b13078c2cac0" TargetMode="External"/><Relationship Id="rId1026" Type="http://schemas.openxmlformats.org/officeDocument/2006/relationships/hyperlink" Target="file:///C:\Users\Admin\AppData\Administrator\Desktop\106;d57cd83e-f4d4-4ff6-9076-40a4a37dc4ef" TargetMode="External"/><Relationship Id="rId200" Type="http://schemas.openxmlformats.org/officeDocument/2006/relationships/hyperlink" Target="file:///C:\Users\Admin\AppData\Administrator\Desktop\56;c0ba58ed-bece-4d94-8b53-e11fd30ab4b4" TargetMode="External"/><Relationship Id="rId382" Type="http://schemas.openxmlformats.org/officeDocument/2006/relationships/hyperlink" Target="file:///C:\Users\Admin\AppData\Administrator\Desktop\56;7d425ead-9634-4f76-9fe2-00abb1a7fdcc" TargetMode="External"/><Relationship Id="rId438" Type="http://schemas.openxmlformats.org/officeDocument/2006/relationships/hyperlink" Target="file:///C:\Users\Admin\AppData\Administrator\Desktop\56;975b60d2-7b65-4a1b-a9a5-99944b95391d" TargetMode="External"/><Relationship Id="rId603" Type="http://schemas.openxmlformats.org/officeDocument/2006/relationships/hyperlink" Target="file:///C:\Users\Admin\AppData\Administrator\Desktop\106;4dbec422-5a97-4199-b8a2-2513a76164f8" TargetMode="External"/><Relationship Id="rId645" Type="http://schemas.openxmlformats.org/officeDocument/2006/relationships/hyperlink" Target="file:///C:\Users\Admin\AppData\Administrator\Desktop\106;4a49ef73-93a8-428a-8ac5-a29f6c87246f" TargetMode="External"/><Relationship Id="rId687" Type="http://schemas.openxmlformats.org/officeDocument/2006/relationships/hyperlink" Target="file:///C:\Users\Admin\AppData\Administrator\Desktop\106;7b83ea76-bf75-4f00-b852-04dc710b439e" TargetMode="External"/><Relationship Id="rId810" Type="http://schemas.openxmlformats.org/officeDocument/2006/relationships/hyperlink" Target="file:///C:\Users\Admin\AppData\Administrator\Desktop\106;6a6fcd44-6402-4e5c-a467-dc334522d42d" TargetMode="External"/><Relationship Id="rId852" Type="http://schemas.openxmlformats.org/officeDocument/2006/relationships/hyperlink" Target="file:///C:\Users\Admin\AppData\Administrator\Desktop\106;5e33e470-ba2e-4e19-b25b-794708d9e4ca" TargetMode="External"/><Relationship Id="rId908" Type="http://schemas.openxmlformats.org/officeDocument/2006/relationships/hyperlink" Target="file:///C:\Users\Admin\AppData\Administrator\Desktop\106;e2d9f89c-797e-4f52-b308-4f7451b50cd8" TargetMode="External"/><Relationship Id="rId1068" Type="http://schemas.openxmlformats.org/officeDocument/2006/relationships/hyperlink" Target="file:///C:\Users\Admin\AppData\Administrator\Desktop\106;543a779d-b38f-46a3-9bb4-0df78b441254" TargetMode="External"/><Relationship Id="rId1233" Type="http://schemas.openxmlformats.org/officeDocument/2006/relationships/hyperlink" Target="file:///C:\Users\Admin\AppData\Administrator\Desktop\106;8c5c10ad-104e-43d6-9296-d55501a6bd79" TargetMode="External"/><Relationship Id="rId1275" Type="http://schemas.openxmlformats.org/officeDocument/2006/relationships/hyperlink" Target="file:///C:\Users\Admin\AppData\Administrator\Desktop\106;627b95e3-eb47-4558-b3d8-c1aba8156391" TargetMode="External"/><Relationship Id="rId242" Type="http://schemas.openxmlformats.org/officeDocument/2006/relationships/hyperlink" Target="file:///C:\Users\Admin\AppData\Administrator\Desktop\56;ec83b16c-78e3-4185-bbcc-b28983239adb" TargetMode="External"/><Relationship Id="rId284" Type="http://schemas.openxmlformats.org/officeDocument/2006/relationships/hyperlink" Target="file:///C:\Users\Admin\AppData\Administrator\Desktop\56;39f16ba0-b9f9-41e9-a41e-bd4f6c06efa0" TargetMode="External"/><Relationship Id="rId491" Type="http://schemas.openxmlformats.org/officeDocument/2006/relationships/hyperlink" Target="file:///C:\Users\Admin\AppData\Administrator\Desktop\401;9e1e7131-4520-4c57-a035-35bfb1f765fc" TargetMode="External"/><Relationship Id="rId505" Type="http://schemas.openxmlformats.org/officeDocument/2006/relationships/hyperlink" Target="file:///C:\Users\Admin\AppData\Administrator\Desktop\401;1dbfa368-d910-4642-8ba3-57662f12598d" TargetMode="External"/><Relationship Id="rId712" Type="http://schemas.openxmlformats.org/officeDocument/2006/relationships/hyperlink" Target="file:///C:\Users\Admin\AppData\Administrator\Desktop\106;daee76a2-fa77-4f32-8bc1-b871f83bfa94" TargetMode="External"/><Relationship Id="rId894" Type="http://schemas.openxmlformats.org/officeDocument/2006/relationships/hyperlink" Target="file:///C:\Users\Admin\AppData\Administrator\Desktop\106;96ad44b9-c98f-4986-a8af-81d692b15e9a" TargetMode="External"/><Relationship Id="rId1135" Type="http://schemas.openxmlformats.org/officeDocument/2006/relationships/hyperlink" Target="file:///C:\Users\Admin\AppData\Administrator\Desktop\56;2f37d419-c41d-476c-baa1-ce4a1b1d8fa8" TargetMode="External"/><Relationship Id="rId1177" Type="http://schemas.openxmlformats.org/officeDocument/2006/relationships/hyperlink" Target="file:///C:\Users\Admin\AppData\Administrator\Desktop\56;124c08b7-e1ea-407f-af94-46d3133db2dc" TargetMode="External"/><Relationship Id="rId1300" Type="http://schemas.openxmlformats.org/officeDocument/2006/relationships/hyperlink" Target="file:///C:\Users\Admin\AppData\Administrator\Desktop\106;dddfb2b1-0de1-4039-a2d7-61ca8c08a17d" TargetMode="External"/><Relationship Id="rId37" Type="http://schemas.openxmlformats.org/officeDocument/2006/relationships/hyperlink" Target="file:///C:\Users\Admin\AppData\Administrator\Desktop\401;d61c020c-78ae-4842-b91b-d0cf14a0a0a3" TargetMode="External"/><Relationship Id="rId79" Type="http://schemas.openxmlformats.org/officeDocument/2006/relationships/hyperlink" Target="file:///C:\Users\Admin\AppData\Administrator\Desktop\106;afb5f73a-b8e0-402c-b8dc-1241522f879a" TargetMode="External"/><Relationship Id="rId102" Type="http://schemas.openxmlformats.org/officeDocument/2006/relationships/hyperlink" Target="file:///C:\Users\Admin\AppData\Administrator\Desktop\401;fa95e123-76c2-43a8-943a-567a0b128e4c" TargetMode="External"/><Relationship Id="rId144" Type="http://schemas.openxmlformats.org/officeDocument/2006/relationships/hyperlink" Target="file:///C:\Users\Admin\AppData\Administrator\Desktop\56;f772778e-cf54-4d36-b9d7-ca312bfd1f15" TargetMode="External"/><Relationship Id="rId547" Type="http://schemas.openxmlformats.org/officeDocument/2006/relationships/hyperlink" Target="file:///C:\Users\Admin\AppData\Administrator\Desktop\157;04d9a0f8-6ce2-462b-a306-a37b2d6e25e2" TargetMode="External"/><Relationship Id="rId589" Type="http://schemas.openxmlformats.org/officeDocument/2006/relationships/hyperlink" Target="file:///C:\Users\Admin\AppData\Administrator\Desktop\106;8703184d-f764-4709-af0d-65eed679fd62" TargetMode="External"/><Relationship Id="rId754" Type="http://schemas.openxmlformats.org/officeDocument/2006/relationships/hyperlink" Target="file:///C:\Users\Admin\AppData\Administrator\Desktop\106;0f430477-aed9-4b63-bc10-3d862345e5e1" TargetMode="External"/><Relationship Id="rId796" Type="http://schemas.openxmlformats.org/officeDocument/2006/relationships/hyperlink" Target="file:///C:\Users\Admin\AppData\Administrator\Desktop\106;4a49ef73-93a8-428a-8ac5-a29f6c87246f" TargetMode="External"/><Relationship Id="rId961" Type="http://schemas.openxmlformats.org/officeDocument/2006/relationships/hyperlink" Target="file:///C:\Users\Admin\AppData\Administrator\Desktop\106;654d3053-5e4d-492e-9225-ff311a5d6c09" TargetMode="External"/><Relationship Id="rId1202" Type="http://schemas.openxmlformats.org/officeDocument/2006/relationships/hyperlink" Target="file:///C:\Users\Admin\AppData\Administrator\Desktop\56;72141c8d-d0e0-40de-962c-6422e0cbb871" TargetMode="External"/><Relationship Id="rId90" Type="http://schemas.openxmlformats.org/officeDocument/2006/relationships/hyperlink" Target="file:///C:\Users\Admin\AppData\Administrator\Desktop\106;d9ec9598-e01c-4701-8d33-98620f063bc4" TargetMode="External"/><Relationship Id="rId186" Type="http://schemas.openxmlformats.org/officeDocument/2006/relationships/hyperlink" Target="file:///C:\Users\Admin\AppData\Administrator\Desktop\106;cc1e2feb-2c1b-4576-8443-01f69626a0d5" TargetMode="External"/><Relationship Id="rId351" Type="http://schemas.openxmlformats.org/officeDocument/2006/relationships/hyperlink" Target="file:///C:\Users\Admin\AppData\Administrator\Desktop\56;05b37741-f903-489b-8bde-ebeec39bee45" TargetMode="External"/><Relationship Id="rId393" Type="http://schemas.openxmlformats.org/officeDocument/2006/relationships/hyperlink" Target="file:///C:\Users\Admin\AppData\Administrator\Desktop\56;49b16676-bc69-4389-aee6-f27f759ba3fb" TargetMode="External"/><Relationship Id="rId407" Type="http://schemas.openxmlformats.org/officeDocument/2006/relationships/hyperlink" Target="file:///C:\Users\Admin\AppData\Administrator\Desktop\56;f97089b4-0f7f-4db2-9ca9-3c8134822f84" TargetMode="External"/><Relationship Id="rId449" Type="http://schemas.openxmlformats.org/officeDocument/2006/relationships/hyperlink" Target="file:///C:\Users\Admin\AppData\Administrator\Desktop\56;1369b1e0-a8f8-4ec2-b88b-e441518e34b2" TargetMode="External"/><Relationship Id="rId614" Type="http://schemas.openxmlformats.org/officeDocument/2006/relationships/hyperlink" Target="file:///C:\Users\Admin\AppData\Administrator\Desktop\106;8406b446-380f-4dd8-a24a-60b990425b77" TargetMode="External"/><Relationship Id="rId656" Type="http://schemas.openxmlformats.org/officeDocument/2006/relationships/hyperlink" Target="file:///C:\Users\Admin\AppData\Administrator\Desktop\106;bf0374ab-8636-42e4-9825-8a33ac020251" TargetMode="External"/><Relationship Id="rId821" Type="http://schemas.openxmlformats.org/officeDocument/2006/relationships/hyperlink" Target="file:///C:\Users\Admin\AppData\Administrator\Desktop\106;9badacb9-21fd-4b56-bfd3-ebd74cba65d9" TargetMode="External"/><Relationship Id="rId863" Type="http://schemas.openxmlformats.org/officeDocument/2006/relationships/hyperlink" Target="file:///C:\Users\Admin\AppData\Administrator\Desktop\106;bf0374ab-8636-42e4-9825-8a33ac020251" TargetMode="External"/><Relationship Id="rId1037" Type="http://schemas.openxmlformats.org/officeDocument/2006/relationships/hyperlink" Target="file:///C:\Users\Admin\AppData\Administrator\Desktop\106;08db8117-733f-41fb-b64a-da3375a1fd99" TargetMode="External"/><Relationship Id="rId1079" Type="http://schemas.openxmlformats.org/officeDocument/2006/relationships/hyperlink" Target="file:///C:\Users\Admin\AppData\Administrator\Desktop\106;998f13af-d68c-4981-9e5e-3bec244a512d" TargetMode="External"/><Relationship Id="rId1244" Type="http://schemas.openxmlformats.org/officeDocument/2006/relationships/hyperlink" Target="file:///C:\Users\Admin\AppData\Administrator\Desktop\106;666f0fbf-f1ac-4f71-857f-2d8be29cece4" TargetMode="External"/><Relationship Id="rId1286" Type="http://schemas.openxmlformats.org/officeDocument/2006/relationships/hyperlink" Target="file:///C:\Users\Admin\AppData\Administrator\Desktop\106;4cbd8a21-32e4-41bc-b5d2-25a939aa1894" TargetMode="External"/><Relationship Id="rId211" Type="http://schemas.openxmlformats.org/officeDocument/2006/relationships/hyperlink" Target="file:///C:\Users\Admin\AppData\Administrator\Desktop\56;29a08b34-59f9-4874-a50a-fa55cf055dc5" TargetMode="External"/><Relationship Id="rId253" Type="http://schemas.openxmlformats.org/officeDocument/2006/relationships/hyperlink" Target="file:///C:\Users\Admin\AppData\Administrator\Desktop\56;231b6e6c-12bd-4f98-828a-77bc5493b38a" TargetMode="External"/><Relationship Id="rId295" Type="http://schemas.openxmlformats.org/officeDocument/2006/relationships/hyperlink" Target="file:///C:\Users\Admin\AppData\Administrator\Desktop\56;3df042b7-7213-4bec-a565-094fcd4f9460" TargetMode="External"/><Relationship Id="rId309" Type="http://schemas.openxmlformats.org/officeDocument/2006/relationships/hyperlink" Target="file:///C:\Users\Admin\AppData\Administrator\Desktop\56;1d79f4df-08d7-4cd0-b999-94e84f086d2a" TargetMode="External"/><Relationship Id="rId460" Type="http://schemas.openxmlformats.org/officeDocument/2006/relationships/hyperlink" Target="file:///C:\Users\Admin\AppData\Administrator\Desktop\56;2ae2301f-1ddc-4927-ae45-49bc0c56aac8" TargetMode="External"/><Relationship Id="rId516" Type="http://schemas.openxmlformats.org/officeDocument/2006/relationships/hyperlink" Target="file:///C:\Users\Admin\AppData\Administrator\Desktop\106;f8c60067-f31b-43a2-8a87-36a581576771" TargetMode="External"/><Relationship Id="rId698" Type="http://schemas.openxmlformats.org/officeDocument/2006/relationships/hyperlink" Target="file:///C:\Users\Admin\AppData\Administrator\Desktop\106;3d998114-b510-45c4-ae78-a3669c22a99b" TargetMode="External"/><Relationship Id="rId919" Type="http://schemas.openxmlformats.org/officeDocument/2006/relationships/hyperlink" Target="file:///C:\Users\Admin\AppData\Administrator\Desktop\106;2a584366-a7d8-4555-8b00-8b8aad3f234c" TargetMode="External"/><Relationship Id="rId1090" Type="http://schemas.openxmlformats.org/officeDocument/2006/relationships/hyperlink" Target="file:///C:\Users\Admin\AppData\Administrator\Desktop\106;ba8a9cd2-2943-461f-bfbf-7fc394bc71bc" TargetMode="External"/><Relationship Id="rId1104" Type="http://schemas.openxmlformats.org/officeDocument/2006/relationships/hyperlink" Target="file:///C:\Users\Admin\AppData\Administrator\Desktop\106;0f02f6fb-4a66-4309-80e6-3148c4820cf8" TargetMode="External"/><Relationship Id="rId1146" Type="http://schemas.openxmlformats.org/officeDocument/2006/relationships/hyperlink" Target="file:///C:\Users\Admin\AppData\Administrator\Desktop\56;0466258b-dd72-4d7c-8ce1-8892e014e867" TargetMode="External"/><Relationship Id="rId48" Type="http://schemas.openxmlformats.org/officeDocument/2006/relationships/hyperlink" Target="file:///C:\Users\Admin\AppData\Administrator\Desktop\401;d61c020c-78ae-4842-b91b-d0cf14a0a0a3" TargetMode="External"/><Relationship Id="rId113" Type="http://schemas.openxmlformats.org/officeDocument/2006/relationships/hyperlink" Target="file:///C:\Users\Admin\AppData\Administrator\Desktop\401;fa95e123-76c2-43a8-943a-567a0b128e4c" TargetMode="External"/><Relationship Id="rId320" Type="http://schemas.openxmlformats.org/officeDocument/2006/relationships/hyperlink" Target="file:///C:\Users\Admin\AppData\Administrator\Desktop\56;2a92d85f-b5c0-43f7-b091-fa3b6f6cb9b2" TargetMode="External"/><Relationship Id="rId558" Type="http://schemas.openxmlformats.org/officeDocument/2006/relationships/hyperlink" Target="file:///C:\Users\Admin\AppData\Administrator\Desktop\106;10b512a7-63b5-4c73-9098-1552e92daa2e" TargetMode="External"/><Relationship Id="rId723" Type="http://schemas.openxmlformats.org/officeDocument/2006/relationships/hyperlink" Target="file:///C:\Users\Admin\AppData\Administrator\Desktop\106;72da028c-480a-46a9-9a74-126c520dad78" TargetMode="External"/><Relationship Id="rId765" Type="http://schemas.openxmlformats.org/officeDocument/2006/relationships/hyperlink" Target="file:///C:\Users\Admin\AppData\Administrator\Desktop\106;2b5cd3f2-ece3-4de5-82dc-d117b4b13bd3" TargetMode="External"/><Relationship Id="rId930" Type="http://schemas.openxmlformats.org/officeDocument/2006/relationships/hyperlink" Target="file:///C:\Users\Admin\AppData\Administrator\Desktop\106;d81da2a0-e974-43e9-bcdd-f6ddbc1a0d4d" TargetMode="External"/><Relationship Id="rId972" Type="http://schemas.openxmlformats.org/officeDocument/2006/relationships/hyperlink" Target="file:///C:\Users\Admin\AppData\Administrator\Desktop\106;91597d35-0822-4c80-8438-734d7ef37901" TargetMode="External"/><Relationship Id="rId1006" Type="http://schemas.openxmlformats.org/officeDocument/2006/relationships/hyperlink" Target="file:///C:\Users\Admin\AppData\Administrator\Desktop\106;26696707-b038-4833-828a-22be376e4cff" TargetMode="External"/><Relationship Id="rId1188" Type="http://schemas.openxmlformats.org/officeDocument/2006/relationships/hyperlink" Target="file:///C:\Users\Admin\AppData\Administrator\Desktop\56;01eab759-d471-4a5b-b2a0-b48dd3c07976" TargetMode="External"/><Relationship Id="rId155" Type="http://schemas.openxmlformats.org/officeDocument/2006/relationships/hyperlink" Target="file:///C:\Users\Admin\AppData\Administrator\Desktop\56;c7d334ab-bbcb-4d27-b0d2-f01f9eb9049f" TargetMode="External"/><Relationship Id="rId197" Type="http://schemas.openxmlformats.org/officeDocument/2006/relationships/hyperlink" Target="file:///C:\Users\Admin\AppData\Administrator\Desktop\56;4a1fd821-9bcb-4856-a4be-7fdbb41737f4" TargetMode="External"/><Relationship Id="rId362" Type="http://schemas.openxmlformats.org/officeDocument/2006/relationships/hyperlink" Target="file:///C:\Users\Admin\AppData\Administrator\Desktop\401;67bc384f-11c9-4306-9edc-ad9aa1e3ce7d" TargetMode="External"/><Relationship Id="rId418" Type="http://schemas.openxmlformats.org/officeDocument/2006/relationships/hyperlink" Target="file:///C:\Users\Admin\AppData\Administrator\Desktop\56;83e9d7a4-3859-4e04-ad73-a1cfce1c1a46" TargetMode="External"/><Relationship Id="rId625" Type="http://schemas.openxmlformats.org/officeDocument/2006/relationships/hyperlink" Target="file:///C:\Users\Admin\AppData\Administrator\Desktop\106;180c8cab-e8b4-4a96-971a-074758d6fa4b" TargetMode="External"/><Relationship Id="rId832" Type="http://schemas.openxmlformats.org/officeDocument/2006/relationships/hyperlink" Target="file:///C:\Users\Admin\AppData\Administrator\Desktop\106;46227daf-8b78-422c-a4d1-61dd6a180e49" TargetMode="External"/><Relationship Id="rId1048" Type="http://schemas.openxmlformats.org/officeDocument/2006/relationships/hyperlink" Target="file:///C:\Users\Admin\AppData\Administrator\Desktop\106;0f7fd2de-4970-4c38-9219-3ec35ddf5b45" TargetMode="External"/><Relationship Id="rId1213" Type="http://schemas.openxmlformats.org/officeDocument/2006/relationships/hyperlink" Target="file:///C:\Users\Admin\AppData\Administrator\Desktop\56;88353b9c-d1e6-472a-a96d-78efeea58779" TargetMode="External"/><Relationship Id="rId1255" Type="http://schemas.openxmlformats.org/officeDocument/2006/relationships/hyperlink" Target="file:///C:\Users\Admin\AppData\Administrator\Desktop\106;552f0cff-2ff6-485b-915d-4c34ddc832a6" TargetMode="External"/><Relationship Id="rId1297" Type="http://schemas.openxmlformats.org/officeDocument/2006/relationships/hyperlink" Target="file:///C:\Users\Admin\AppData\Administrator\Desktop\106;204bfcba-5b38-48f8-a569-547f77385ee6" TargetMode="External"/><Relationship Id="rId222" Type="http://schemas.openxmlformats.org/officeDocument/2006/relationships/hyperlink" Target="file:///C:\Users\Admin\AppData\Administrator\Desktop\56;e0a9c319-7507-4944-8faa-47c5d38d339e" TargetMode="External"/><Relationship Id="rId264" Type="http://schemas.openxmlformats.org/officeDocument/2006/relationships/hyperlink" Target="file:///C:\Users\Admin\AppData\Administrator\Desktop\106;6692df08-c95e-49d2-b4e2-265594fbf877" TargetMode="External"/><Relationship Id="rId471" Type="http://schemas.openxmlformats.org/officeDocument/2006/relationships/hyperlink" Target="file:///C:\Users\Admin\AppData\Administrator\Desktop\401;9e1e7131-4520-4c57-a035-35bfb1f765fc" TargetMode="External"/><Relationship Id="rId667" Type="http://schemas.openxmlformats.org/officeDocument/2006/relationships/hyperlink" Target="file:///C:\Users\Admin\AppData\Administrator\Desktop\106;5fde37ce-b9ce-4bf8-a86b-490479420bff" TargetMode="External"/><Relationship Id="rId874" Type="http://schemas.openxmlformats.org/officeDocument/2006/relationships/hyperlink" Target="file:///C:\Users\Admin\AppData\Administrator\Desktop\106;46227daf-8b78-422c-a4d1-61dd6a180e49" TargetMode="External"/><Relationship Id="rId1115" Type="http://schemas.openxmlformats.org/officeDocument/2006/relationships/hyperlink" Target="file:///C:\Users\Admin\AppData\Administrator\Desktop\106;7d4623a5-8273-416d-8526-734bf51f85a4" TargetMode="External"/><Relationship Id="rId17" Type="http://schemas.openxmlformats.org/officeDocument/2006/relationships/hyperlink" Target="file:///C:\Users\Admin\AppData\Administrator\Desktop\401;fce5627b-8887-4785-9460-83c7a227568b" TargetMode="External"/><Relationship Id="rId59" Type="http://schemas.openxmlformats.org/officeDocument/2006/relationships/hyperlink" Target="file:///C:\Users\Admin\AppData\Administrator\Desktop\401;d61c020c-78ae-4842-b91b-d0cf14a0a0a3" TargetMode="External"/><Relationship Id="rId124" Type="http://schemas.openxmlformats.org/officeDocument/2006/relationships/hyperlink" Target="file:///C:\Users\Admin\AppData\Administrator\Desktop\401;d61c020c-78ae-4842-b91b-d0cf14a0a0a3" TargetMode="External"/><Relationship Id="rId527" Type="http://schemas.openxmlformats.org/officeDocument/2006/relationships/hyperlink" Target="file:///C:\Users\Admin\AppData\Administrator\Desktop\401;c3c0270a-04b8-48d3-9234-1c848776abcb" TargetMode="External"/><Relationship Id="rId569" Type="http://schemas.openxmlformats.org/officeDocument/2006/relationships/hyperlink" Target="file:///C:\Users\Admin\AppData\Administrator\Desktop\106;4e935de4-7935-4348-b71f-4ded9bad7572" TargetMode="External"/><Relationship Id="rId734" Type="http://schemas.openxmlformats.org/officeDocument/2006/relationships/hyperlink" Target="file:///C:\Users\Admin\AppData\Administrator\Desktop\106;10693ee0-788a-4210-8963-39f589bb9a1a" TargetMode="External"/><Relationship Id="rId776" Type="http://schemas.openxmlformats.org/officeDocument/2006/relationships/hyperlink" Target="file:///C:\Users\Admin\AppData\Administrator\Desktop\106;0c4ebb38-6d4b-47fa-9bf3-315c2392f6c8" TargetMode="External"/><Relationship Id="rId941" Type="http://schemas.openxmlformats.org/officeDocument/2006/relationships/hyperlink" Target="file:///C:\Users\Admin\AppData\Administrator\Desktop\106;298aa352-d9a5-4b15-8917-e7843a435111" TargetMode="External"/><Relationship Id="rId983" Type="http://schemas.openxmlformats.org/officeDocument/2006/relationships/hyperlink" Target="file:///C:\Users\Admin\AppData\Administrator\Desktop\106;e85fdf41-9e45-4c7a-838a-f4a7ba1fbbfd" TargetMode="External"/><Relationship Id="rId1157" Type="http://schemas.openxmlformats.org/officeDocument/2006/relationships/hyperlink" Target="file:///C:\Users\Admin\AppData\Administrator\Desktop\56;ebe8ad4b-b34b-417f-bb58-c11a3f6c9be0" TargetMode="External"/><Relationship Id="rId1199" Type="http://schemas.openxmlformats.org/officeDocument/2006/relationships/hyperlink" Target="file:///C:\Users\Admin\AppData\Administrator\Desktop\56;153ea40d-2af2-4268-9d13-12e0f9951386" TargetMode="External"/><Relationship Id="rId70" Type="http://schemas.openxmlformats.org/officeDocument/2006/relationships/hyperlink" Target="file:///C:\Users\Admin\AppData\Administrator\Desktop\106;77f97b12-5822-4033-9665-6a46308da4c7" TargetMode="External"/><Relationship Id="rId166" Type="http://schemas.openxmlformats.org/officeDocument/2006/relationships/hyperlink" Target="file:///C:\Users\Admin\AppData\Administrator\Desktop\56;3d908d4c-0d42-4625-b3b0-ea2835e806c6" TargetMode="External"/><Relationship Id="rId331" Type="http://schemas.openxmlformats.org/officeDocument/2006/relationships/hyperlink" Target="file:///C:\Users\Admin\AppData\Administrator\Desktop\56;e13b4be1-4218-40eb-800b-b9237d0abdf5" TargetMode="External"/><Relationship Id="rId373" Type="http://schemas.openxmlformats.org/officeDocument/2006/relationships/hyperlink" Target="file:///C:\Users\Admin\AppData\Administrator\Desktop\56;6706db71-649e-4d7f-a07b-c51396c6fc1b" TargetMode="External"/><Relationship Id="rId429" Type="http://schemas.openxmlformats.org/officeDocument/2006/relationships/hyperlink" Target="file:///C:\Users\Admin\AppData\Administrator\Desktop\56;1630b788-c09b-4a85-aed4-3a6937152dd1" TargetMode="External"/><Relationship Id="rId580" Type="http://schemas.openxmlformats.org/officeDocument/2006/relationships/hyperlink" Target="file:///C:\Users\Admin\AppData\Administrator\Desktop\106;7f71ae3d-82f5-4d8e-b010-32101183fb3c" TargetMode="External"/><Relationship Id="rId636" Type="http://schemas.openxmlformats.org/officeDocument/2006/relationships/hyperlink" Target="file:///C:\Users\Admin\AppData\Administrator\Desktop\106;c55a6388-dc9b-4a03-8d88-cdf342495b8f" TargetMode="External"/><Relationship Id="rId801" Type="http://schemas.openxmlformats.org/officeDocument/2006/relationships/hyperlink" Target="file:///C:\Users\Admin\AppData\Administrator\Desktop\106;11adba7a-5459-436f-89b2-a8c835d13dbd" TargetMode="External"/><Relationship Id="rId1017" Type="http://schemas.openxmlformats.org/officeDocument/2006/relationships/hyperlink" Target="file:///C:\Users\Admin\AppData\Administrator\Desktop\106;7567a745-eb4c-4777-99f7-d9bbc22a8009" TargetMode="External"/><Relationship Id="rId1059" Type="http://schemas.openxmlformats.org/officeDocument/2006/relationships/hyperlink" Target="file:///C:\Users\Admin\AppData\Administrator\Desktop\106;ce2dcb5e-47ef-4585-b792-7dc7a1964226" TargetMode="External"/><Relationship Id="rId1224" Type="http://schemas.openxmlformats.org/officeDocument/2006/relationships/hyperlink" Target="file:///C:\Users\Admin\AppData\Administrator\Desktop\106;5dbebf68-43db-4a80-9202-e8e5f362490b" TargetMode="External"/><Relationship Id="rId1266" Type="http://schemas.openxmlformats.org/officeDocument/2006/relationships/hyperlink" Target="file:///C:\Users\Admin\AppData\Administrator\Desktop\106;179a9ace-390a-4fd3-b0d1-ae07efcb4917" TargetMode="External"/><Relationship Id="rId1" Type="http://schemas.openxmlformats.org/officeDocument/2006/relationships/hyperlink" Target="file:///C:\Users\Admin\AppData\Administrator\Desktop\401;cf77006f-48b8-410f-a07f-df03c5d5737b" TargetMode="External"/><Relationship Id="rId233" Type="http://schemas.openxmlformats.org/officeDocument/2006/relationships/hyperlink" Target="file:///C:\Users\Admin\AppData\Administrator\Desktop\56;6aff1be2-cdad-43db-ad8d-cb43ccb7d4d7" TargetMode="External"/><Relationship Id="rId440" Type="http://schemas.openxmlformats.org/officeDocument/2006/relationships/hyperlink" Target="file:///C:\Users\Admin\AppData\Administrator\Desktop\56;3828459d-867e-4522-becd-263cb8e86f82" TargetMode="External"/><Relationship Id="rId678" Type="http://schemas.openxmlformats.org/officeDocument/2006/relationships/hyperlink" Target="file:///C:\Users\Admin\AppData\Administrator\Desktop\106;500c0f2a-c042-44a8-850c-d76da97d6dc3" TargetMode="External"/><Relationship Id="rId843" Type="http://schemas.openxmlformats.org/officeDocument/2006/relationships/hyperlink" Target="file:///C:\Users\Admin\AppData\Administrator\Desktop\106;ead28fab-ffa7-4d1e-b5b1-f2eadcf8152f" TargetMode="External"/><Relationship Id="rId885" Type="http://schemas.openxmlformats.org/officeDocument/2006/relationships/hyperlink" Target="file:///C:\Users\Admin\AppData\Administrator\Desktop\106;e2d9f89c-797e-4f52-b308-4f7451b50cd8" TargetMode="External"/><Relationship Id="rId1070" Type="http://schemas.openxmlformats.org/officeDocument/2006/relationships/hyperlink" Target="file:///C:\Users\Admin\AppData\Administrator\Desktop\106;ed66a33d-4eb1-4def-97cb-2bbb0f3fb58a" TargetMode="External"/><Relationship Id="rId1126" Type="http://schemas.openxmlformats.org/officeDocument/2006/relationships/hyperlink" Target="file:///C:\Users\Admin\AppData\Administrator\Desktop\106;d13762af-40de-4089-bfd5-e3f038ba5e6b" TargetMode="External"/><Relationship Id="rId28" Type="http://schemas.openxmlformats.org/officeDocument/2006/relationships/hyperlink" Target="file:///C:\Users\Admin\AppData\Administrator\Desktop\401;40f9a68e-dfb5-446a-bfa2-0784796104ef" TargetMode="External"/><Relationship Id="rId275" Type="http://schemas.openxmlformats.org/officeDocument/2006/relationships/hyperlink" Target="file:///C:\Users\Admin\AppData\Administrator\Desktop\106;e4036461-8d21-4069-b4d1-27c20dc9f205" TargetMode="External"/><Relationship Id="rId300" Type="http://schemas.openxmlformats.org/officeDocument/2006/relationships/hyperlink" Target="file:///C:\Users\Admin\AppData\Administrator\Desktop\56;01ce7f58-9056-4fe8-8d33-963b69e77fd5" TargetMode="External"/><Relationship Id="rId482" Type="http://schemas.openxmlformats.org/officeDocument/2006/relationships/hyperlink" Target="file:///C:\Users\Admin\AppData\Administrator\Desktop\106;65eea972-9b04-4d1c-a54a-4985a9e77da4" TargetMode="External"/><Relationship Id="rId538" Type="http://schemas.openxmlformats.org/officeDocument/2006/relationships/hyperlink" Target="file:///C:\Users\Admin\AppData\Administrator\Desktop\401;6dea586c-971e-4315-b0ce-fe2dc2da3e90" TargetMode="External"/><Relationship Id="rId703" Type="http://schemas.openxmlformats.org/officeDocument/2006/relationships/hyperlink" Target="file:///C:\Users\Admin\AppData\Administrator\Desktop\106;180c8cab-e8b4-4a96-971a-074758d6fa4b" TargetMode="External"/><Relationship Id="rId745" Type="http://schemas.openxmlformats.org/officeDocument/2006/relationships/hyperlink" Target="file:///C:\Users\Admin\AppData\Administrator\Desktop\106;6182ce87-6c56-4f87-9004-4554ab86881e" TargetMode="External"/><Relationship Id="rId910" Type="http://schemas.openxmlformats.org/officeDocument/2006/relationships/hyperlink" Target="file:///C:\Users\Admin\AppData\Administrator\Desktop\106;bd1df253-1380-410c-a737-7d4609118d7c" TargetMode="External"/><Relationship Id="rId952" Type="http://schemas.openxmlformats.org/officeDocument/2006/relationships/hyperlink" Target="file:///C:\Users\Admin\AppData\Administrator\Desktop\106;23f84cae-a24d-4997-b1e5-99a9a71eb659" TargetMode="External"/><Relationship Id="rId1168" Type="http://schemas.openxmlformats.org/officeDocument/2006/relationships/hyperlink" Target="file:///C:\Users\Admin\AppData\Administrator\Desktop\56;a16dc76f-6df1-4dce-a42a-1aa61c0da59d" TargetMode="External"/><Relationship Id="rId81" Type="http://schemas.openxmlformats.org/officeDocument/2006/relationships/hyperlink" Target="file:///C:\Users\Admin\AppData\Administrator\Desktop\106;0da8bdc6-f51b-4737-8d5d-b15920c7abf7" TargetMode="External"/><Relationship Id="rId135" Type="http://schemas.openxmlformats.org/officeDocument/2006/relationships/hyperlink" Target="file:///C:\Users\Admin\AppData\Administrator\Desktop\56;e7dc71c6-dd07-4553-80e2-a8ff41d9eea1" TargetMode="External"/><Relationship Id="rId177" Type="http://schemas.openxmlformats.org/officeDocument/2006/relationships/hyperlink" Target="file:///C:\Users\Admin\AppData\Administrator\Desktop\56;16b5b308-d14c-4cb1-8245-c1ab974eaa19" TargetMode="External"/><Relationship Id="rId342" Type="http://schemas.openxmlformats.org/officeDocument/2006/relationships/hyperlink" Target="file:///C:\Users\Admin\AppData\Administrator\Desktop\401;fea65e22-6c72-46c2-922b-91d1cb8aa436" TargetMode="External"/><Relationship Id="rId384" Type="http://schemas.openxmlformats.org/officeDocument/2006/relationships/hyperlink" Target="file:///C:\Users\Admin\AppData\Administrator\Desktop\401;2b2b5619-5f6a-4a94-8bb6-fd8b24fc4c4f" TargetMode="External"/><Relationship Id="rId591" Type="http://schemas.openxmlformats.org/officeDocument/2006/relationships/hyperlink" Target="file:///C:\Users\Admin\AppData\Administrator\Desktop\106;921a8f57-2d17-49ec-bbf9-3ae4c8878143" TargetMode="External"/><Relationship Id="rId605" Type="http://schemas.openxmlformats.org/officeDocument/2006/relationships/hyperlink" Target="file:///C:\Users\Admin\AppData\Administrator\Desktop\106;217b5167-01ea-42dc-8f22-730f78d455b4" TargetMode="External"/><Relationship Id="rId787" Type="http://schemas.openxmlformats.org/officeDocument/2006/relationships/hyperlink" Target="file:///C:\Users\Admin\AppData\Administrator\Desktop\106;5993283b-6727-4bab-ae81-92e6bf3e913a" TargetMode="External"/><Relationship Id="rId812" Type="http://schemas.openxmlformats.org/officeDocument/2006/relationships/hyperlink" Target="file:///C:\Users\Admin\AppData\Administrator\Desktop\106;0446276c-aa9d-497c-ba4d-074f96569257" TargetMode="External"/><Relationship Id="rId994" Type="http://schemas.openxmlformats.org/officeDocument/2006/relationships/hyperlink" Target="file:///C:\Users\Admin\AppData\Administrator\Desktop\106;373303e5-09ac-4875-b0c9-19788afe52fc" TargetMode="External"/><Relationship Id="rId1028" Type="http://schemas.openxmlformats.org/officeDocument/2006/relationships/hyperlink" Target="file:///C:\Users\Admin\AppData\Administrator\Desktop\106;a2b1b2ef-85dc-416e-964a-145192398605" TargetMode="External"/><Relationship Id="rId1235" Type="http://schemas.openxmlformats.org/officeDocument/2006/relationships/hyperlink" Target="file:///C:\Users\Admin\AppData\Administrator\Desktop\106;0ff9e904-e162-4e30-aa57-c6dc5db95a3f" TargetMode="External"/><Relationship Id="rId202" Type="http://schemas.openxmlformats.org/officeDocument/2006/relationships/hyperlink" Target="file:///C:\Users\Admin\AppData\Administrator\Desktop\56;f68d50f1-06bd-4e92-9d13-c95f6aab4f15" TargetMode="External"/><Relationship Id="rId244" Type="http://schemas.openxmlformats.org/officeDocument/2006/relationships/hyperlink" Target="file:///C:\Users\Admin\AppData\Administrator\Desktop\56;2de16e73-cc0f-4990-b85f-389ded2974bc" TargetMode="External"/><Relationship Id="rId647" Type="http://schemas.openxmlformats.org/officeDocument/2006/relationships/hyperlink" Target="file:///C:\Users\Admin\AppData\Administrator\Desktop\106;c0a5e597-d0c0-4511-8d29-afdcd8281e78" TargetMode="External"/><Relationship Id="rId689" Type="http://schemas.openxmlformats.org/officeDocument/2006/relationships/hyperlink" Target="file:///C:\Users\Admin\AppData\Administrator\Desktop\106;6a98035a-9ba7-473d-b789-bf940c331938" TargetMode="External"/><Relationship Id="rId854" Type="http://schemas.openxmlformats.org/officeDocument/2006/relationships/hyperlink" Target="file:///C:\Users\Admin\AppData\Administrator\Desktop\106;6b711203-4916-478c-8a9d-86c4ed4e9475" TargetMode="External"/><Relationship Id="rId896" Type="http://schemas.openxmlformats.org/officeDocument/2006/relationships/hyperlink" Target="file:///C:\Users\Admin\AppData\Administrator\Desktop\106;bd388ea3-7a18-437a-bd71-9ac735e9dea5" TargetMode="External"/><Relationship Id="rId1081" Type="http://schemas.openxmlformats.org/officeDocument/2006/relationships/hyperlink" Target="file:///C:\Users\Admin\AppData\Administrator\Desktop\106;5ea4c413-38f3-4773-a67f-1a0069bfa725" TargetMode="External"/><Relationship Id="rId1277" Type="http://schemas.openxmlformats.org/officeDocument/2006/relationships/hyperlink" Target="file:///C:\Users\Admin\AppData\Administrator\Desktop\157;eb463cb2-431b-461e-946c-06aafb695b6a" TargetMode="External"/><Relationship Id="rId1302" Type="http://schemas.openxmlformats.org/officeDocument/2006/relationships/hyperlink" Target="file:///C:\Users\Admin\AppData\Administrator\Desktop\106;11949814-b10a-45c3-9588-aef84f2d7448" TargetMode="External"/><Relationship Id="rId39" Type="http://schemas.openxmlformats.org/officeDocument/2006/relationships/hyperlink" Target="file:///C:\Users\Admin\AppData\Administrator\Desktop\401;40f9a68e-dfb5-446a-bfa2-0784796104ef" TargetMode="External"/><Relationship Id="rId286" Type="http://schemas.openxmlformats.org/officeDocument/2006/relationships/hyperlink" Target="file:///C:\Users\Admin\AppData\Administrator\Desktop\56;6a31022d-3828-4b32-9c14-fe865b9a8190" TargetMode="External"/><Relationship Id="rId451" Type="http://schemas.openxmlformats.org/officeDocument/2006/relationships/hyperlink" Target="file:///C:\Users\Admin\AppData\Administrator\Desktop\56;8d634187-2d9f-4872-abea-ff18fc22b8af" TargetMode="External"/><Relationship Id="rId493" Type="http://schemas.openxmlformats.org/officeDocument/2006/relationships/hyperlink" Target="file:///C:\Users\Admin\AppData\Administrator\Desktop\106;982c1a69-d39f-42c8-b47b-c2b5b5f0450c" TargetMode="External"/><Relationship Id="rId507" Type="http://schemas.openxmlformats.org/officeDocument/2006/relationships/hyperlink" Target="file:///C:\Users\Admin\AppData\Administrator\Desktop\106;939db08d-44ed-4121-9813-c40141eff180" TargetMode="External"/><Relationship Id="rId549" Type="http://schemas.openxmlformats.org/officeDocument/2006/relationships/hyperlink" Target="file:///C:\Users\Admin\AppData\Administrator\Desktop\106;90353372-d08c-49c3-ac63-bde89ff60f26" TargetMode="External"/><Relationship Id="rId714" Type="http://schemas.openxmlformats.org/officeDocument/2006/relationships/hyperlink" Target="file:///C:\Users\Admin\AppData\Administrator\Desktop\106;23353429-808e-4356-a504-cb929c40d0b5" TargetMode="External"/><Relationship Id="rId756" Type="http://schemas.openxmlformats.org/officeDocument/2006/relationships/hyperlink" Target="file:///C:\Users\Admin\AppData\Administrator\Desktop\106;808fdec2-f04d-44a3-a14b-aec6f1b11a6d" TargetMode="External"/><Relationship Id="rId921" Type="http://schemas.openxmlformats.org/officeDocument/2006/relationships/hyperlink" Target="file:///C:\Users\Admin\AppData\Administrator\Desktop\106;a96cd209-a6b2-4633-ba01-621ba289df8c" TargetMode="External"/><Relationship Id="rId1137" Type="http://schemas.openxmlformats.org/officeDocument/2006/relationships/hyperlink" Target="file:///C:\Users\Admin\AppData\Administrator\Desktop\56;c6667fdc-fbe9-4423-b912-96b54d00f1ca" TargetMode="External"/><Relationship Id="rId1179" Type="http://schemas.openxmlformats.org/officeDocument/2006/relationships/hyperlink" Target="file:///C:\Users\Admin\AppData\Administrator\Desktop\56;20655b0e-d16f-40cb-a8e6-5b93b1a5f83b" TargetMode="External"/><Relationship Id="rId50" Type="http://schemas.openxmlformats.org/officeDocument/2006/relationships/hyperlink" Target="file:///C:\Users\Admin\AppData\Administrator\Desktop\401;40f9a68e-dfb5-446a-bfa2-0784796104ef" TargetMode="External"/><Relationship Id="rId104" Type="http://schemas.openxmlformats.org/officeDocument/2006/relationships/hyperlink" Target="file:///C:\Users\Admin\AppData\Administrator\Desktop\401;fce5627b-8887-4785-9460-83c7a227568b" TargetMode="External"/><Relationship Id="rId146" Type="http://schemas.openxmlformats.org/officeDocument/2006/relationships/hyperlink" Target="file:///C:\Users\Admin\AppData\Administrator\Desktop\56;471d89de-a362-43fa-9067-5d2a7863a6b6" TargetMode="External"/><Relationship Id="rId188" Type="http://schemas.openxmlformats.org/officeDocument/2006/relationships/hyperlink" Target="file:///C:\Users\Admin\AppData\Administrator\Desktop\106;5286ec2f-9914-44fe-8d49-8bd5f145509d" TargetMode="External"/><Relationship Id="rId311" Type="http://schemas.openxmlformats.org/officeDocument/2006/relationships/hyperlink" Target="file:///C:\Users\Admin\AppData\Administrator\Desktop\56;7ef25487-7f64-4b57-bc14-32691d91318d" TargetMode="External"/><Relationship Id="rId353" Type="http://schemas.openxmlformats.org/officeDocument/2006/relationships/hyperlink" Target="file:///C:\Users\Admin\AppData\Administrator\Desktop\56;77035273-0b46-420f-be34-15d4977cda79" TargetMode="External"/><Relationship Id="rId395" Type="http://schemas.openxmlformats.org/officeDocument/2006/relationships/hyperlink" Target="file:///C:\Users\Admin\AppData\Administrator\Desktop\56;576dd89e-72b9-4ccf-b556-cd62e70be06e" TargetMode="External"/><Relationship Id="rId409" Type="http://schemas.openxmlformats.org/officeDocument/2006/relationships/hyperlink" Target="file:///C:\Users\Admin\AppData\Administrator\Desktop\56;340755b8-22d4-4af6-9e98-641c99f4077c" TargetMode="External"/><Relationship Id="rId560" Type="http://schemas.openxmlformats.org/officeDocument/2006/relationships/hyperlink" Target="file:///C:\Users\Admin\AppData\Administrator\Desktop\106;314547df-3390-4898-b906-788da5d1b80a" TargetMode="External"/><Relationship Id="rId798" Type="http://schemas.openxmlformats.org/officeDocument/2006/relationships/hyperlink" Target="file:///C:\Users\Admin\AppData\Administrator\Desktop\106;b7e94e40-2ec0-40b3-ac8d-140e9c3ab4f5" TargetMode="External"/><Relationship Id="rId963" Type="http://schemas.openxmlformats.org/officeDocument/2006/relationships/hyperlink" Target="file:///C:\Users\Admin\AppData\Administrator\Desktop\401;fea65e22-6c72-46c2-922b-91d1cb8aa436" TargetMode="External"/><Relationship Id="rId1039" Type="http://schemas.openxmlformats.org/officeDocument/2006/relationships/hyperlink" Target="file:///C:\Users\Admin\AppData\Administrator\Desktop\106;bdc7aac5-c513-4261-a66e-e070889dd30d" TargetMode="External"/><Relationship Id="rId1190" Type="http://schemas.openxmlformats.org/officeDocument/2006/relationships/hyperlink" Target="file:///C:\Users\Admin\AppData\Administrator\Desktop\56;9bb374f1-3f22-46a6-a687-d79bd4373a79" TargetMode="External"/><Relationship Id="rId1204" Type="http://schemas.openxmlformats.org/officeDocument/2006/relationships/hyperlink" Target="file:///C:\Users\Admin\AppData\Administrator\Desktop\56;b63979f9-0f3e-422a-b9d5-95ad0f57f369" TargetMode="External"/><Relationship Id="rId1246" Type="http://schemas.openxmlformats.org/officeDocument/2006/relationships/hyperlink" Target="file:///C:\Users\Admin\AppData\Administrator\Desktop\106;c1113434-9073-44b2-9dea-768560f94b58" TargetMode="External"/><Relationship Id="rId92" Type="http://schemas.openxmlformats.org/officeDocument/2006/relationships/hyperlink" Target="file:///C:\Users\Admin\AppData\Administrator\Desktop\106;fc0a25ee-c141-484c-a1fb-139b2fff29ea" TargetMode="External"/><Relationship Id="rId213" Type="http://schemas.openxmlformats.org/officeDocument/2006/relationships/hyperlink" Target="file:///C:\Users\Admin\AppData\Administrator\Desktop\56;1ba66974-25e6-4a01-87fe-5c8506ec0860" TargetMode="External"/><Relationship Id="rId420" Type="http://schemas.openxmlformats.org/officeDocument/2006/relationships/hyperlink" Target="file:///C:\Users\Admin\AppData\Administrator\Desktop\56;e0f80f90-43bc-4887-8357-586912c85919" TargetMode="External"/><Relationship Id="rId616" Type="http://schemas.openxmlformats.org/officeDocument/2006/relationships/hyperlink" Target="file:///C:\Users\Admin\AppData\Administrator\Desktop\106;90262bc5-e41d-499a-94c9-eabd3b41af20" TargetMode="External"/><Relationship Id="rId658" Type="http://schemas.openxmlformats.org/officeDocument/2006/relationships/hyperlink" Target="file:///C:\Users\Admin\AppData\Administrator\Desktop\106;e895c04d-c36a-4d06-80bb-8cdbce5d3aee" TargetMode="External"/><Relationship Id="rId823" Type="http://schemas.openxmlformats.org/officeDocument/2006/relationships/hyperlink" Target="file:///C:\Users\Admin\AppData\Administrator\Desktop\106;0ceae6d1-8ff8-4419-b182-d14154c77162" TargetMode="External"/><Relationship Id="rId865" Type="http://schemas.openxmlformats.org/officeDocument/2006/relationships/hyperlink" Target="file:///C:\Users\Admin\AppData\Administrator\Desktop\106;6a6fcd44-6402-4e5c-a467-dc334522d42d" TargetMode="External"/><Relationship Id="rId1050" Type="http://schemas.openxmlformats.org/officeDocument/2006/relationships/hyperlink" Target="file:///C:\Users\Admin\AppData\Administrator\Desktop\106;0e3135ec-85a8-40fd-850f-6ddc70d1c763" TargetMode="External"/><Relationship Id="rId1288" Type="http://schemas.openxmlformats.org/officeDocument/2006/relationships/hyperlink" Target="file:///C:\Users\Admin\AppData\Administrator\Desktop\106;a7fdad33-56b1-4b5f-b946-2109a1735ada" TargetMode="External"/><Relationship Id="rId255" Type="http://schemas.openxmlformats.org/officeDocument/2006/relationships/hyperlink" Target="file:///C:\Users\Admin\AppData\Administrator\Desktop\56;d6430315-0cff-4e7a-ae33-e95a9e16a1b5" TargetMode="External"/><Relationship Id="rId297" Type="http://schemas.openxmlformats.org/officeDocument/2006/relationships/hyperlink" Target="file:///C:\Users\Admin\AppData\Administrator\Desktop\56;7665c8ed-25a7-4df9-8aa5-41f64dddaa49" TargetMode="External"/><Relationship Id="rId462" Type="http://schemas.openxmlformats.org/officeDocument/2006/relationships/hyperlink" Target="file:///C:\Users\Admin\AppData\Administrator\Desktop\401;d61c020c-78ae-4842-b91b-d0cf14a0a0a3" TargetMode="External"/><Relationship Id="rId518" Type="http://schemas.openxmlformats.org/officeDocument/2006/relationships/hyperlink" Target="file:///C:\Users\Admin\AppData\Administrator\Desktop\401;c8bf087a-3668-44de-9585-f00326ff56b1" TargetMode="External"/><Relationship Id="rId725" Type="http://schemas.openxmlformats.org/officeDocument/2006/relationships/hyperlink" Target="file:///C:\Users\Admin\AppData\Administrator\Desktop\106;f01ae0bf-9717-41c8-ac7a-01a518976472" TargetMode="External"/><Relationship Id="rId932" Type="http://schemas.openxmlformats.org/officeDocument/2006/relationships/hyperlink" Target="file:///C:\Users\Admin\AppData\Administrator\Desktop\106;b0f41de4-954a-40ad-abe3-29a0e84876dc" TargetMode="External"/><Relationship Id="rId1092" Type="http://schemas.openxmlformats.org/officeDocument/2006/relationships/hyperlink" Target="file:///C:\Users\Admin\AppData\Administrator\Desktop\106;89d65527-02bf-46da-8746-8d6c6a2bddd3" TargetMode="External"/><Relationship Id="rId1106" Type="http://schemas.openxmlformats.org/officeDocument/2006/relationships/hyperlink" Target="file:///C:\Users\Admin\AppData\Administrator\Desktop\106;6520d2dc-dc40-471c-b485-06bc46097cd1" TargetMode="External"/><Relationship Id="rId1148" Type="http://schemas.openxmlformats.org/officeDocument/2006/relationships/hyperlink" Target="file:///C:\Users\Admin\AppData\Administrator\Desktop\56;23e8f1ea-aa0d-473e-8af0-78b85e86a85f" TargetMode="External"/><Relationship Id="rId115" Type="http://schemas.openxmlformats.org/officeDocument/2006/relationships/hyperlink" Target="file:///C:\Users\Admin\AppData\Administrator\Desktop\401;fce5627b-8887-4785-9460-83c7a227568b" TargetMode="External"/><Relationship Id="rId157" Type="http://schemas.openxmlformats.org/officeDocument/2006/relationships/hyperlink" Target="file:///C:\Users\Admin\AppData\Administrator\Desktop\56;2a92d85f-b5c0-43f7-b091-fa3b6f6cb9b2" TargetMode="External"/><Relationship Id="rId322" Type="http://schemas.openxmlformats.org/officeDocument/2006/relationships/hyperlink" Target="file:///C:\Users\Admin\AppData\Administrator\Desktop\56;3ad25e7b-3f08-4de2-9ae6-9b15b908270e" TargetMode="External"/><Relationship Id="rId364" Type="http://schemas.openxmlformats.org/officeDocument/2006/relationships/hyperlink" Target="file:///C:\Users\Admin\AppData\Administrator\Desktop\56;9963053e-a01b-4006-bd6a-c7921586f585" TargetMode="External"/><Relationship Id="rId767" Type="http://schemas.openxmlformats.org/officeDocument/2006/relationships/hyperlink" Target="file:///C:\Users\Admin\AppData\Administrator\Desktop\106;931532ca-28e2-4534-86bb-5a8d91775626" TargetMode="External"/><Relationship Id="rId974" Type="http://schemas.openxmlformats.org/officeDocument/2006/relationships/hyperlink" Target="file:///C:\Users\Admin\AppData\Administrator\Desktop\401;236b5de1-2ee6-4fdd-a25c-2004508adac2" TargetMode="External"/><Relationship Id="rId1008" Type="http://schemas.openxmlformats.org/officeDocument/2006/relationships/hyperlink" Target="file:///C:\Users\Admin\AppData\Administrator\Desktop\106;67abe5bf-d8a6-4635-bd1a-7ad9587c63c1" TargetMode="External"/><Relationship Id="rId1215" Type="http://schemas.openxmlformats.org/officeDocument/2006/relationships/hyperlink" Target="file:///C:\Users\Admin\AppData\Administrator\Desktop\106;fe257bd2-8c75-4dc4-b78d-1f39f31bc4cd" TargetMode="External"/><Relationship Id="rId61" Type="http://schemas.openxmlformats.org/officeDocument/2006/relationships/hyperlink" Target="file:///C:\Users\Admin\AppData\Administrator\Desktop\401;40f9a68e-dfb5-446a-bfa2-0784796104ef" TargetMode="External"/><Relationship Id="rId199" Type="http://schemas.openxmlformats.org/officeDocument/2006/relationships/hyperlink" Target="file:///C:\Users\Admin\AppData\Administrator\Desktop\56;01f6b957-2cec-4785-9dd3-fcc019a5d088" TargetMode="External"/><Relationship Id="rId571" Type="http://schemas.openxmlformats.org/officeDocument/2006/relationships/hyperlink" Target="file:///C:\Users\Admin\AppData\Administrator\Desktop\106;673b81e3-e852-44f6-b95a-551691b15559" TargetMode="External"/><Relationship Id="rId627" Type="http://schemas.openxmlformats.org/officeDocument/2006/relationships/hyperlink" Target="file:///C:\Users\Admin\AppData\Administrator\Desktop\106;b6c78312-0d51-4e68-9656-3911f57a08bb" TargetMode="External"/><Relationship Id="rId669" Type="http://schemas.openxmlformats.org/officeDocument/2006/relationships/hyperlink" Target="file:///C:\Users\Admin\AppData\Administrator\Desktop\106;d3370b5f-cbfd-4d57-85b2-8eaa0281268d" TargetMode="External"/><Relationship Id="rId834" Type="http://schemas.openxmlformats.org/officeDocument/2006/relationships/hyperlink" Target="file:///C:\Users\Admin\AppData\Administrator\Desktop\106;93d0b710-a0c1-4c05-9464-a2bc083bf8db" TargetMode="External"/><Relationship Id="rId876" Type="http://schemas.openxmlformats.org/officeDocument/2006/relationships/hyperlink" Target="file:///C:\Users\Admin\AppData\Administrator\Desktop\106;931532ca-28e2-4534-86bb-5a8d91775626" TargetMode="External"/><Relationship Id="rId1257" Type="http://schemas.openxmlformats.org/officeDocument/2006/relationships/hyperlink" Target="file:///C:\Users\Admin\AppData\Administrator\Desktop\106;a6739824-ed3c-4dfb-b707-5020546b271f" TargetMode="External"/><Relationship Id="rId1299" Type="http://schemas.openxmlformats.org/officeDocument/2006/relationships/hyperlink" Target="file:///C:\Users\Admin\AppData\Administrator\Desktop\106;d30590d9-2a0e-4ebd-b7f6-f1d79bfda0a2" TargetMode="External"/><Relationship Id="rId19" Type="http://schemas.openxmlformats.org/officeDocument/2006/relationships/hyperlink" Target="file:///C:\Users\Admin\AppData\Administrator\Desktop\401;bfb6460c-6fc4-469c-8890-d793932007f4" TargetMode="External"/><Relationship Id="rId224" Type="http://schemas.openxmlformats.org/officeDocument/2006/relationships/hyperlink" Target="file:///C:\Users\Admin\AppData\Administrator\Desktop\56;f2a3cccc-0569-4bef-8668-8d3f096568a8" TargetMode="External"/><Relationship Id="rId266" Type="http://schemas.openxmlformats.org/officeDocument/2006/relationships/hyperlink" Target="file:///C:\Users\Admin\AppData\Administrator\Desktop\56;95dcdbd9-16d8-489c-a9c6-b3998dab8987" TargetMode="External"/><Relationship Id="rId431" Type="http://schemas.openxmlformats.org/officeDocument/2006/relationships/hyperlink" Target="file:///C:\Users\Admin\AppData\Administrator\Desktop\56;f4356a6c-5f21-4687-b84f-57e457cd22e3" TargetMode="External"/><Relationship Id="rId473" Type="http://schemas.openxmlformats.org/officeDocument/2006/relationships/hyperlink" Target="file:///C:\Users\Admin\AppData\Administrator\Desktop\401;9e1e7131-4520-4c57-a035-35bfb1f765fc" TargetMode="External"/><Relationship Id="rId529" Type="http://schemas.openxmlformats.org/officeDocument/2006/relationships/hyperlink" Target="file:///C:\Users\Admin\AppData\Administrator\Desktop\106;c6f7f889-f4f4-4f55-8bef-6e4707ad6a9c" TargetMode="External"/><Relationship Id="rId680" Type="http://schemas.openxmlformats.org/officeDocument/2006/relationships/hyperlink" Target="file:///C:\Users\Admin\AppData\Administrator\Desktop\106;494baaeb-108d-4649-a19f-b51a44593e97" TargetMode="External"/><Relationship Id="rId736" Type="http://schemas.openxmlformats.org/officeDocument/2006/relationships/hyperlink" Target="file:///C:\Users\Admin\AppData\Administrator\Desktop\106;bf0374ab-8636-42e4-9825-8a33ac020251" TargetMode="External"/><Relationship Id="rId901" Type="http://schemas.openxmlformats.org/officeDocument/2006/relationships/hyperlink" Target="file:///C:\Users\Admin\AppData\Administrator\Desktop\106;e9147c1c-c262-4297-9f31-400753120cdb" TargetMode="External"/><Relationship Id="rId1061" Type="http://schemas.openxmlformats.org/officeDocument/2006/relationships/hyperlink" Target="file:///C:\Users\Admin\AppData\Administrator\Desktop\106;8e002663-5051-422a-9603-6ce44f28ed63" TargetMode="External"/><Relationship Id="rId1117" Type="http://schemas.openxmlformats.org/officeDocument/2006/relationships/hyperlink" Target="file:///C:\Users\Admin\AppData\Administrator\Desktop\106;f76a1e3d-5c30-4bea-879c-89b14b48b534" TargetMode="External"/><Relationship Id="rId1159" Type="http://schemas.openxmlformats.org/officeDocument/2006/relationships/hyperlink" Target="file:///C:\Users\Admin\AppData\Administrator\Desktop\56;c25a6dfb-d6ac-45a9-9790-ad22a2b39444" TargetMode="External"/><Relationship Id="rId30" Type="http://schemas.openxmlformats.org/officeDocument/2006/relationships/hyperlink" Target="file:///C:\Users\Admin\AppData\Administrator\Desktop\401;da2f8ea8-eac5-493c-899c-6dbac7a9357a" TargetMode="External"/><Relationship Id="rId126" Type="http://schemas.openxmlformats.org/officeDocument/2006/relationships/hyperlink" Target="file:///C:\Users\Admin\AppData\Administrator\Desktop\401;e3f667a6-2aa0-4ad9-839b-c3ea57cb3c05" TargetMode="External"/><Relationship Id="rId168" Type="http://schemas.openxmlformats.org/officeDocument/2006/relationships/hyperlink" Target="file:///C:\Users\Admin\AppData\Administrator\Desktop\401;2b2b5619-5f6a-4a94-8bb6-fd8b24fc4c4f" TargetMode="External"/><Relationship Id="rId333" Type="http://schemas.openxmlformats.org/officeDocument/2006/relationships/hyperlink" Target="file:///C:\Users\Admin\AppData\Administrator\Desktop\56;6cb76fa9-3e6e-4a4c-8fb4-107373871775" TargetMode="External"/><Relationship Id="rId540" Type="http://schemas.openxmlformats.org/officeDocument/2006/relationships/hyperlink" Target="file:///C:\Users\Admin\AppData\Administrator\Desktop\157;d91d387b-0e16-43ed-850a-1fda7ba8c295" TargetMode="External"/><Relationship Id="rId778" Type="http://schemas.openxmlformats.org/officeDocument/2006/relationships/hyperlink" Target="file:///C:\Users\Admin\AppData\Administrator\Desktop\106;a2474730-f249-4754-a5af-03b3e5e812fb" TargetMode="External"/><Relationship Id="rId943" Type="http://schemas.openxmlformats.org/officeDocument/2006/relationships/hyperlink" Target="file:///C:\Users\Admin\AppData\Administrator\Desktop\106;c5a7310f-b536-4b01-9f0a-7f45bba54399" TargetMode="External"/><Relationship Id="rId985" Type="http://schemas.openxmlformats.org/officeDocument/2006/relationships/hyperlink" Target="file:///C:\Users\Admin\AppData\Administrator\Desktop\106;b66d9dbf-31ab-420f-afe9-61791cd97039" TargetMode="External"/><Relationship Id="rId1019" Type="http://schemas.openxmlformats.org/officeDocument/2006/relationships/hyperlink" Target="file:///C:\Users\Admin\AppData\Administrator\Desktop\106;db6bb761-b411-42ef-b4f3-b590796d2e4a" TargetMode="External"/><Relationship Id="rId1170" Type="http://schemas.openxmlformats.org/officeDocument/2006/relationships/hyperlink" Target="file:///C:\Users\Admin\AppData\Administrator\Desktop\56;ce9aaa54-17f5-4cd6-b76d-5e66d4b5ceef" TargetMode="External"/><Relationship Id="rId72" Type="http://schemas.openxmlformats.org/officeDocument/2006/relationships/hyperlink" Target="file:///C:\Users\Admin\AppData\Administrator\Desktop\106;da7465bb-68eb-469d-85d0-3eb98dfa0a5e" TargetMode="External"/><Relationship Id="rId375" Type="http://schemas.openxmlformats.org/officeDocument/2006/relationships/hyperlink" Target="file:///C:\Users\Admin\AppData\Administrator\Desktop\56;8cd6526c-75e7-4f12-bcc5-a887c4af0e7b" TargetMode="External"/><Relationship Id="rId582" Type="http://schemas.openxmlformats.org/officeDocument/2006/relationships/hyperlink" Target="file:///C:\Users\Admin\AppData\Administrator\Desktop\106;e3921f6a-4478-4a60-88c1-6dcd1fa04a9e" TargetMode="External"/><Relationship Id="rId638" Type="http://schemas.openxmlformats.org/officeDocument/2006/relationships/hyperlink" Target="file:///C:\Users\Admin\AppData\Administrator\Desktop\106;251d3356-1dca-48d3-a7ce-6c587c931806" TargetMode="External"/><Relationship Id="rId803" Type="http://schemas.openxmlformats.org/officeDocument/2006/relationships/hyperlink" Target="file:///C:\Users\Admin\AppData\Administrator\Desktop\106;92844605-6916-49aa-bebd-cd2f5f516367" TargetMode="External"/><Relationship Id="rId845" Type="http://schemas.openxmlformats.org/officeDocument/2006/relationships/hyperlink" Target="file:///C:\Users\Admin\AppData\Administrator\Desktop\106;9b9b7192-148e-4a10-b0a8-97454c323def" TargetMode="External"/><Relationship Id="rId1030" Type="http://schemas.openxmlformats.org/officeDocument/2006/relationships/hyperlink" Target="file:///C:\Users\Admin\AppData\Administrator\Desktop\106;d099a5f9-2c01-4363-9223-948e475f5916" TargetMode="External"/><Relationship Id="rId1226" Type="http://schemas.openxmlformats.org/officeDocument/2006/relationships/hyperlink" Target="file:///C:\Users\Admin\AppData\Administrator\Desktop\106;c95ab9f5-45aa-4cbf-b8ba-002d9509057b" TargetMode="External"/><Relationship Id="rId1268" Type="http://schemas.openxmlformats.org/officeDocument/2006/relationships/hyperlink" Target="file:///C:\Users\Admin\AppData\Administrator\Desktop\106;8e184510-902c-4c54-802d-caee667d146f" TargetMode="External"/><Relationship Id="rId3" Type="http://schemas.openxmlformats.org/officeDocument/2006/relationships/hyperlink" Target="file:///C:\Users\Admin\AppData\Administrator\Desktop\401;0a0f639b-3a8b-42bd-aa29-d0bc17c2e087" TargetMode="External"/><Relationship Id="rId235" Type="http://schemas.openxmlformats.org/officeDocument/2006/relationships/hyperlink" Target="file:///C:\Users\Admin\AppData\Administrator\Desktop\56;c2d75a1e-6773-4363-a200-e92a3e4401aa" TargetMode="External"/><Relationship Id="rId277" Type="http://schemas.openxmlformats.org/officeDocument/2006/relationships/hyperlink" Target="file:///C:\Users\Admin\AppData\Administrator\Desktop\56;95dcdbd9-16d8-489c-a9c6-b3998dab8987" TargetMode="External"/><Relationship Id="rId400" Type="http://schemas.openxmlformats.org/officeDocument/2006/relationships/hyperlink" Target="file:///C:\Users\Admin\AppData\Administrator\Desktop\401;68a1d9a3-7ba4-4d2a-bf23-7eb314f3a1a5" TargetMode="External"/><Relationship Id="rId442" Type="http://schemas.openxmlformats.org/officeDocument/2006/relationships/hyperlink" Target="file:///C:\Users\Admin\AppData\Administrator\Desktop\56;9a8c2f37-0d1d-4a75-a35c-3c0c939634aa" TargetMode="External"/><Relationship Id="rId484" Type="http://schemas.openxmlformats.org/officeDocument/2006/relationships/hyperlink" Target="file:///C:\Users\Admin\AppData\Administrator\Desktop\106;5c73da41-aad7-479c-af70-8afa80932fab" TargetMode="External"/><Relationship Id="rId705" Type="http://schemas.openxmlformats.org/officeDocument/2006/relationships/hyperlink" Target="file:///C:\Users\Admin\AppData\Administrator\Desktop\106;999bda42-f1a3-411b-8173-b86c39b2da07" TargetMode="External"/><Relationship Id="rId887" Type="http://schemas.openxmlformats.org/officeDocument/2006/relationships/hyperlink" Target="file:///C:\Users\Admin\AppData\Administrator\Desktop\106;8b8976ae-2920-4aff-92f9-e904b074ee9d" TargetMode="External"/><Relationship Id="rId1072" Type="http://schemas.openxmlformats.org/officeDocument/2006/relationships/hyperlink" Target="file:///C:\Users\Admin\AppData\Administrator\Desktop\106;da32d582-40d2-4b1d-ac99-8584edc5e023" TargetMode="External"/><Relationship Id="rId1128" Type="http://schemas.openxmlformats.org/officeDocument/2006/relationships/hyperlink" Target="file:///C:\Users\Admin\AppData\Administrator\Desktop\401;415272b0-f168-468b-903d-c85167bbf305" TargetMode="External"/><Relationship Id="rId137" Type="http://schemas.openxmlformats.org/officeDocument/2006/relationships/hyperlink" Target="file:///C:\Users\Admin\AppData\Administrator\Desktop\56;8dc535f7-1df5-4b55-a240-4def8fe542b2" TargetMode="External"/><Relationship Id="rId302" Type="http://schemas.openxmlformats.org/officeDocument/2006/relationships/hyperlink" Target="file:///C:\Users\Admin\AppData\Administrator\Desktop\56;d0da5d31-6f94-458c-8619-f0789c41ed54" TargetMode="External"/><Relationship Id="rId344" Type="http://schemas.openxmlformats.org/officeDocument/2006/relationships/hyperlink" Target="file:///C:\Users\Admin\AppData\Administrator\Desktop\56;c7d334ab-bbcb-4d27-b0d2-f01f9eb9049f" TargetMode="External"/><Relationship Id="rId691" Type="http://schemas.openxmlformats.org/officeDocument/2006/relationships/hyperlink" Target="file:///C:\Users\Admin\AppData\Administrator\Desktop\106;15f4a97d-b1b5-49b8-87d2-5c11b995d24b" TargetMode="External"/><Relationship Id="rId747" Type="http://schemas.openxmlformats.org/officeDocument/2006/relationships/hyperlink" Target="file:///C:\Users\Admin\AppData\Administrator\Desktop\106;ee2f8d79-8f4c-4aa7-9906-1c6994709756" TargetMode="External"/><Relationship Id="rId789" Type="http://schemas.openxmlformats.org/officeDocument/2006/relationships/hyperlink" Target="file:///C:\Users\Admin\AppData\Administrator\Desktop\106;c55a6388-dc9b-4a03-8d88-cdf342495b8f" TargetMode="External"/><Relationship Id="rId912" Type="http://schemas.openxmlformats.org/officeDocument/2006/relationships/hyperlink" Target="file:///C:\Users\Admin\AppData\Administrator\Desktop\106;0ada6c54-7785-47d1-869d-fe90417ef359" TargetMode="External"/><Relationship Id="rId954" Type="http://schemas.openxmlformats.org/officeDocument/2006/relationships/hyperlink" Target="file:///C:\Users\Admin\AppData\Administrator\Desktop\106;c9771ce6-332b-4f3c-9851-4531566266a0" TargetMode="External"/><Relationship Id="rId996" Type="http://schemas.openxmlformats.org/officeDocument/2006/relationships/hyperlink" Target="file:///C:\Users\Admin\AppData\Administrator\Desktop\106;3bbb4b87-464d-4b9c-a4c0-41dcf7e0a3cf" TargetMode="External"/><Relationship Id="rId41" Type="http://schemas.openxmlformats.org/officeDocument/2006/relationships/hyperlink" Target="file:///C:\Users\Admin\AppData\Administrator\Desktop\401;da2f8ea8-eac5-493c-899c-6dbac7a9357a" TargetMode="External"/><Relationship Id="rId83" Type="http://schemas.openxmlformats.org/officeDocument/2006/relationships/hyperlink" Target="file:///C:\Users\Admin\AppData\Administrator\Desktop\106;2082b123-64f7-4593-b2f8-04be65170169" TargetMode="External"/><Relationship Id="rId179" Type="http://schemas.openxmlformats.org/officeDocument/2006/relationships/hyperlink" Target="file:///C:\Users\Admin\AppData\Administrator\Desktop\56;b7e85f63-4e1f-4ef8-a68a-56c8c59d365f" TargetMode="External"/><Relationship Id="rId386" Type="http://schemas.openxmlformats.org/officeDocument/2006/relationships/hyperlink" Target="file:///C:\Users\Admin\AppData\Administrator\Desktop\56;bda03216-08a4-488c-badd-db9e9b96df0e" TargetMode="External"/><Relationship Id="rId551" Type="http://schemas.openxmlformats.org/officeDocument/2006/relationships/hyperlink" Target="file:///C:\Users\Admin\AppData\Administrator\Desktop\106;852b80f5-b2dd-4ea3-ba3e-e7de7a8d9ddc" TargetMode="External"/><Relationship Id="rId593" Type="http://schemas.openxmlformats.org/officeDocument/2006/relationships/hyperlink" Target="file:///C:\Users\Admin\AppData\Administrator\Desktop\106;6250e000-1ea5-4ea6-bebe-520233ba7188" TargetMode="External"/><Relationship Id="rId607" Type="http://schemas.openxmlformats.org/officeDocument/2006/relationships/hyperlink" Target="file:///C:\Users\Admin\AppData\Administrator\Desktop\106;6fc0c417-dc32-4638-8ac0-a0bcca7ae5e5" TargetMode="External"/><Relationship Id="rId649" Type="http://schemas.openxmlformats.org/officeDocument/2006/relationships/hyperlink" Target="file:///C:\Users\Admin\AppData\Administrator\Desktop\106;b9e7b8e5-3fa4-4b88-8c93-7d3d77d24777" TargetMode="External"/><Relationship Id="rId814" Type="http://schemas.openxmlformats.org/officeDocument/2006/relationships/hyperlink" Target="file:///C:\Users\Admin\AppData\Administrator\Desktop\106;11d53795-2090-4e1c-9bcf-ce42d4589fad" TargetMode="External"/><Relationship Id="rId856" Type="http://schemas.openxmlformats.org/officeDocument/2006/relationships/hyperlink" Target="file:///C:\Users\Admin\AppData\Administrator\Desktop\106;4a49ef73-93a8-428a-8ac5-a29f6c87246f" TargetMode="External"/><Relationship Id="rId1181" Type="http://schemas.openxmlformats.org/officeDocument/2006/relationships/hyperlink" Target="file:///C:\Users\Admin\AppData\Administrator\Desktop\56;18744774-fe39-437f-aecc-34305c6e0d3b" TargetMode="External"/><Relationship Id="rId1237" Type="http://schemas.openxmlformats.org/officeDocument/2006/relationships/hyperlink" Target="file:///C:\Users\Admin\AppData\Administrator\Desktop\106;ef591c3b-cfe6-4657-962e-165b384bd098" TargetMode="External"/><Relationship Id="rId1279" Type="http://schemas.openxmlformats.org/officeDocument/2006/relationships/hyperlink" Target="file:///C:\Users\Admin\AppData\Administrator\Desktop\106;d30590d9-2a0e-4ebd-b7f6-f1d79bfda0a2" TargetMode="External"/><Relationship Id="rId190" Type="http://schemas.openxmlformats.org/officeDocument/2006/relationships/hyperlink" Target="file:///C:\Users\Admin\AppData\Administrator\Desktop\56;17208b11-40ce-49d2-a668-5c170649dcce" TargetMode="External"/><Relationship Id="rId204" Type="http://schemas.openxmlformats.org/officeDocument/2006/relationships/hyperlink" Target="file:///C:\Users\Admin\AppData\Administrator\Desktop\56;55b871ab-f950-4157-8444-c3e2dd30b26b" TargetMode="External"/><Relationship Id="rId246" Type="http://schemas.openxmlformats.org/officeDocument/2006/relationships/hyperlink" Target="file:///C:\Users\Admin\AppData\Administrator\Desktop\56;3dd28d22-47c8-4747-8342-cb230845d834" TargetMode="External"/><Relationship Id="rId288" Type="http://schemas.openxmlformats.org/officeDocument/2006/relationships/hyperlink" Target="file:///C:\Users\Admin\AppData\Administrator\Desktop\56;ca414632-cb24-49bd-b3eb-63fe5bdd95d0" TargetMode="External"/><Relationship Id="rId411" Type="http://schemas.openxmlformats.org/officeDocument/2006/relationships/hyperlink" Target="file:///C:\Users\Admin\AppData\Administrator\Desktop\56;69844244-c998-4035-adea-ccdc676e0781" TargetMode="External"/><Relationship Id="rId453" Type="http://schemas.openxmlformats.org/officeDocument/2006/relationships/hyperlink" Target="file:///C:\Users\Admin\AppData\Administrator\Desktop\56;abb80040-3a80-4e2c-938b-5f92e47c703c" TargetMode="External"/><Relationship Id="rId509" Type="http://schemas.openxmlformats.org/officeDocument/2006/relationships/hyperlink" Target="file:///C:\Users\Admin\AppData\Administrator\Desktop\401;0f98cdf1-62bb-4a2e-9532-0ad8f0e5ff64" TargetMode="External"/><Relationship Id="rId660" Type="http://schemas.openxmlformats.org/officeDocument/2006/relationships/hyperlink" Target="file:///C:\Users\Admin\AppData\Administrator\Desktop\106;6deba1a0-52ff-4005-aa9c-cc10545c6b4d" TargetMode="External"/><Relationship Id="rId898" Type="http://schemas.openxmlformats.org/officeDocument/2006/relationships/hyperlink" Target="file:///C:\Users\Admin\AppData\Administrator\Desktop\106;30888f21-4291-42f4-93c2-400382df4fda" TargetMode="External"/><Relationship Id="rId1041" Type="http://schemas.openxmlformats.org/officeDocument/2006/relationships/hyperlink" Target="file:///C:\Users\Admin\AppData\Administrator\Desktop\106;9da1c4d1-fe4d-4862-9ca4-3a40fe754374" TargetMode="External"/><Relationship Id="rId1083" Type="http://schemas.openxmlformats.org/officeDocument/2006/relationships/hyperlink" Target="file:///C:\Users\Admin\AppData\Administrator\Desktop\106;3e98e70b-480e-4295-be52-c3298b481aa9" TargetMode="External"/><Relationship Id="rId1139" Type="http://schemas.openxmlformats.org/officeDocument/2006/relationships/hyperlink" Target="file:///C:\Users\Admin\AppData\Administrator\Desktop\56;1d27fd69-a968-43e8-9e6e-4be34587cfa3" TargetMode="External"/><Relationship Id="rId1290" Type="http://schemas.openxmlformats.org/officeDocument/2006/relationships/hyperlink" Target="file:///C:\Users\Admin\AppData\Administrator\Desktop\106;d8eebd69-ae65-4b13-835f-0ca273bf3840" TargetMode="External"/><Relationship Id="rId1304" Type="http://schemas.openxmlformats.org/officeDocument/2006/relationships/hyperlink" Target="file:///C:\Users\Admin\AppData\Administrator\Desktop\106;e3dcc3c0-47da-4335-bbdc-ec240599ca1d" TargetMode="External"/><Relationship Id="rId106" Type="http://schemas.openxmlformats.org/officeDocument/2006/relationships/hyperlink" Target="file:///C:\Users\Admin\AppData\Administrator\Desktop\401;2ff40637-a5f5-4ced-8646-8d3e6cd94889" TargetMode="External"/><Relationship Id="rId313" Type="http://schemas.openxmlformats.org/officeDocument/2006/relationships/hyperlink" Target="file:///C:\Users\Admin\AppData\Administrator\Desktop\56;ac4bdae9-4c4a-42c5-9f89-9156952aea8b" TargetMode="External"/><Relationship Id="rId495" Type="http://schemas.openxmlformats.org/officeDocument/2006/relationships/hyperlink" Target="file:///C:\Users\Admin\AppData\Administrator\Desktop\106;a2d9f0d9-1582-404b-9e0e-1cf96479a310" TargetMode="External"/><Relationship Id="rId716" Type="http://schemas.openxmlformats.org/officeDocument/2006/relationships/hyperlink" Target="file:///C:\Users\Admin\AppData\Administrator\Desktop\106;091a0eec-3feb-491d-96a0-f2f2adc7b63f" TargetMode="External"/><Relationship Id="rId758" Type="http://schemas.openxmlformats.org/officeDocument/2006/relationships/hyperlink" Target="file:///C:\Users\Admin\AppData\Administrator\Desktop\106;b450775f-4f2d-4a5e-bfae-a7219bae5450" TargetMode="External"/><Relationship Id="rId923" Type="http://schemas.openxmlformats.org/officeDocument/2006/relationships/hyperlink" Target="file:///C:\Users\Admin\AppData\Administrator\Desktop\106;852b80f5-b2dd-4ea3-ba3e-e7de7a8d9ddc" TargetMode="External"/><Relationship Id="rId965" Type="http://schemas.openxmlformats.org/officeDocument/2006/relationships/hyperlink" Target="file:///C:\Users\Admin\AppData\Administrator\Desktop\106;6b32701e-a950-4762-9a54-dd682eecf901" TargetMode="External"/><Relationship Id="rId1150" Type="http://schemas.openxmlformats.org/officeDocument/2006/relationships/hyperlink" Target="file:///C:\Users\Admin\AppData\Administrator\Desktop\56;ccdd4a8f-ff7a-4d03-81c2-58ce5f1c169a" TargetMode="External"/><Relationship Id="rId10" Type="http://schemas.openxmlformats.org/officeDocument/2006/relationships/hyperlink" Target="file:///C:\Users\Admin\AppData\Administrator\Desktop\401;83644ab5-d819-4cda-b26e-0b5ad5403c8c" TargetMode="External"/><Relationship Id="rId52" Type="http://schemas.openxmlformats.org/officeDocument/2006/relationships/hyperlink" Target="file:///C:\Users\Admin\AppData\Administrator\Desktop\401;da2f8ea8-eac5-493c-899c-6dbac7a9357a" TargetMode="External"/><Relationship Id="rId94" Type="http://schemas.openxmlformats.org/officeDocument/2006/relationships/hyperlink" Target="file:///C:\Users\Admin\AppData\Administrator\Desktop\56;8baf6620-e17c-4476-a61f-c2f7b882ee07" TargetMode="External"/><Relationship Id="rId148" Type="http://schemas.openxmlformats.org/officeDocument/2006/relationships/hyperlink" Target="file:///C:\Users\Admin\AppData\Administrator\Desktop\56;d3b4b13a-5dc9-4480-85c6-43ab98c0a44f" TargetMode="External"/><Relationship Id="rId355" Type="http://schemas.openxmlformats.org/officeDocument/2006/relationships/hyperlink" Target="file:///C:\Users\Admin\AppData\Administrator\Desktop\56;65d66a5f-67de-4f78-8ee5-494c350acdea" TargetMode="External"/><Relationship Id="rId397" Type="http://schemas.openxmlformats.org/officeDocument/2006/relationships/hyperlink" Target="file:///C:\Users\Admin\AppData\Administrator\Desktop\56;c3a4205b-05a1-4419-9a80-cf45339cb17e" TargetMode="External"/><Relationship Id="rId520" Type="http://schemas.openxmlformats.org/officeDocument/2006/relationships/hyperlink" Target="file:///C:\Users\Admin\AppData\Administrator\Desktop\401;46007374-6b29-41e3-a8e4-f0f36ecd1388" TargetMode="External"/><Relationship Id="rId562" Type="http://schemas.openxmlformats.org/officeDocument/2006/relationships/hyperlink" Target="file:///C:\Users\Admin\AppData\Administrator\Desktop\106;a14ed31d-65af-4c37-81ad-3fdd5e433c3d" TargetMode="External"/><Relationship Id="rId618" Type="http://schemas.openxmlformats.org/officeDocument/2006/relationships/hyperlink" Target="file:///C:\Users\Admin\AppData\Administrator\Desktop\106;ead28fab-ffa7-4d1e-b5b1-f2eadcf8152f" TargetMode="External"/><Relationship Id="rId825" Type="http://schemas.openxmlformats.org/officeDocument/2006/relationships/hyperlink" Target="file:///C:\Users\Admin\AppData\Administrator\Desktop\106;11100cee-1ce3-4775-917d-2c32cf8facb0" TargetMode="External"/><Relationship Id="rId1192" Type="http://schemas.openxmlformats.org/officeDocument/2006/relationships/hyperlink" Target="file:///C:\Users\Admin\AppData\Administrator\Desktop\56;fb62f9bb-d0da-436d-a55e-131f7ccc0c71" TargetMode="External"/><Relationship Id="rId1206" Type="http://schemas.openxmlformats.org/officeDocument/2006/relationships/hyperlink" Target="file:///C:\Users\Admin\AppData\Administrator\Desktop\56;9e6fded9-40ee-43be-a1c5-5d3dcfc2af33" TargetMode="External"/><Relationship Id="rId1248" Type="http://schemas.openxmlformats.org/officeDocument/2006/relationships/hyperlink" Target="file:///C:\Users\Admin\AppData\Administrator\Desktop\106;4c95e110-c79c-4ff2-8182-b6f067aac63e" TargetMode="External"/><Relationship Id="rId215" Type="http://schemas.openxmlformats.org/officeDocument/2006/relationships/hyperlink" Target="file:///C:\Users\Admin\AppData\Administrator\Desktop\56;b859edc2-6de5-4e8b-a4c0-4d3729ba19ad" TargetMode="External"/><Relationship Id="rId257" Type="http://schemas.openxmlformats.org/officeDocument/2006/relationships/hyperlink" Target="file:///C:\Users\Admin\AppData\Administrator\Desktop\56;c0ba58ed-bece-4d94-8b53-e11fd30ab4b4" TargetMode="External"/><Relationship Id="rId422" Type="http://schemas.openxmlformats.org/officeDocument/2006/relationships/hyperlink" Target="file:///C:\Users\Admin\AppData\Administrator\Desktop\56;154d259b-4a19-4f62-bcf0-0c2fe02117aa" TargetMode="External"/><Relationship Id="rId464" Type="http://schemas.openxmlformats.org/officeDocument/2006/relationships/hyperlink" Target="file:///C:\Users\Admin\AppData\Administrator\Desktop\401;40f9a68e-dfb5-446a-bfa2-0784796104ef" TargetMode="External"/><Relationship Id="rId867" Type="http://schemas.openxmlformats.org/officeDocument/2006/relationships/hyperlink" Target="file:///C:\Users\Admin\AppData\Administrator\Desktop\106;a823218e-ebe9-4327-a1a8-fa6ed2d200a4" TargetMode="External"/><Relationship Id="rId1010" Type="http://schemas.openxmlformats.org/officeDocument/2006/relationships/hyperlink" Target="file:///C:\Users\Admin\AppData\Administrator\Desktop\106;df7df50a-4437-4530-bc46-2261774dc00b" TargetMode="External"/><Relationship Id="rId1052" Type="http://schemas.openxmlformats.org/officeDocument/2006/relationships/hyperlink" Target="file:///C:\Users\Admin\AppData\Administrator\Desktop\106;060e626d-497b-4f35-91d4-22d2c63ba8b2" TargetMode="External"/><Relationship Id="rId1094" Type="http://schemas.openxmlformats.org/officeDocument/2006/relationships/hyperlink" Target="file:///C:\Users\Admin\AppData\Administrator\Desktop\106;51d12f60-7421-4414-b616-c6603c107b2a" TargetMode="External"/><Relationship Id="rId1108" Type="http://schemas.openxmlformats.org/officeDocument/2006/relationships/hyperlink" Target="file:///C:\Users\Admin\AppData\Administrator\Desktop\106;1af9877f-53b2-488e-b039-8a3349441d39" TargetMode="External"/><Relationship Id="rId299" Type="http://schemas.openxmlformats.org/officeDocument/2006/relationships/hyperlink" Target="file:///C:\Users\Admin\AppData\Administrator\Desktop\56;06a228c9-0964-4230-982b-2e00ad27c895" TargetMode="External"/><Relationship Id="rId727" Type="http://schemas.openxmlformats.org/officeDocument/2006/relationships/hyperlink" Target="file:///C:\Users\Admin\AppData\Administrator\Desktop\106;c0a5e597-d0c0-4511-8d29-afdcd8281e78" TargetMode="External"/><Relationship Id="rId934" Type="http://schemas.openxmlformats.org/officeDocument/2006/relationships/hyperlink" Target="file:///C:\Users\Admin\AppData\Administrator\Desktop\106;56d6ace6-21ec-44b0-a9c6-67d446218479" TargetMode="External"/><Relationship Id="rId63" Type="http://schemas.openxmlformats.org/officeDocument/2006/relationships/hyperlink" Target="file:///C:\Users\Admin\AppData\Administrator\Desktop\401;da2f8ea8-eac5-493c-899c-6dbac7a9357a" TargetMode="External"/><Relationship Id="rId159" Type="http://schemas.openxmlformats.org/officeDocument/2006/relationships/hyperlink" Target="file:///C:\Users\Admin\AppData\Administrator\Desktop\56;f770bfac-5d2d-4895-b0ae-542a9124ce4c" TargetMode="External"/><Relationship Id="rId366" Type="http://schemas.openxmlformats.org/officeDocument/2006/relationships/hyperlink" Target="file:///C:\Users\Admin\AppData\Administrator\Desktop\56;d01739e2-1045-49b2-a774-61680ce120d2" TargetMode="External"/><Relationship Id="rId573" Type="http://schemas.openxmlformats.org/officeDocument/2006/relationships/hyperlink" Target="file:///C:\Users\Admin\AppData\Administrator\Desktop\106;74fa7d3a-3587-4f31-bed5-0aebd2e93fcf" TargetMode="External"/><Relationship Id="rId780" Type="http://schemas.openxmlformats.org/officeDocument/2006/relationships/hyperlink" Target="file:///C:\Users\Admin\AppData\Administrator\Desktop\106;6c8672d8-7ba1-4eec-b1d3-64238876c0a1" TargetMode="External"/><Relationship Id="rId1217" Type="http://schemas.openxmlformats.org/officeDocument/2006/relationships/hyperlink" Target="file:///C:\Users\Admin\AppData\Administrator\Desktop\106;d7a5ecce-cc03-4f88-9273-27f40f112b20" TargetMode="External"/><Relationship Id="rId226" Type="http://schemas.openxmlformats.org/officeDocument/2006/relationships/hyperlink" Target="file:///C:\Users\Admin\AppData\Administrator\Desktop\56;4d28bd26-ffa0-4c60-89f5-061e0943a46c" TargetMode="External"/><Relationship Id="rId433" Type="http://schemas.openxmlformats.org/officeDocument/2006/relationships/hyperlink" Target="file:///C:\Users\Admin\AppData\Administrator\Desktop\56;a3ec46a5-27b6-4f62-a0e2-6884908251d2" TargetMode="External"/><Relationship Id="rId878" Type="http://schemas.openxmlformats.org/officeDocument/2006/relationships/hyperlink" Target="file:///C:\Users\Admin\AppData\Administrator\Desktop\106;76896358-bbae-4d99-8f54-8c2a6e96096b" TargetMode="External"/><Relationship Id="rId1063" Type="http://schemas.openxmlformats.org/officeDocument/2006/relationships/hyperlink" Target="file:///C:\Users\Admin\AppData\Administrator\Desktop\106;6ab00362-3fe3-401f-a10b-cc9fdbbbe86c" TargetMode="External"/><Relationship Id="rId1270" Type="http://schemas.openxmlformats.org/officeDocument/2006/relationships/hyperlink" Target="file:///C:\Users\Admin\AppData\Administrator\Desktop\106;5ceee9f5-4934-4c00-9dd3-93dc1810b100" TargetMode="External"/><Relationship Id="rId640" Type="http://schemas.openxmlformats.org/officeDocument/2006/relationships/hyperlink" Target="file:///C:\Users\Admin\AppData\Administrator\Desktop\106;09978aec-3440-4ea3-b0ef-b5c565186ad8" TargetMode="External"/><Relationship Id="rId738" Type="http://schemas.openxmlformats.org/officeDocument/2006/relationships/hyperlink" Target="file:///C:\Users\Admin\AppData\Administrator\Desktop\106;e895c04d-c36a-4d06-80bb-8cdbce5d3aee" TargetMode="External"/><Relationship Id="rId945" Type="http://schemas.openxmlformats.org/officeDocument/2006/relationships/hyperlink" Target="file:///C:\Users\Admin\AppData\Administrator\Desktop\106;93b3b4be-db42-4972-8962-756e844a53c9" TargetMode="External"/><Relationship Id="rId74" Type="http://schemas.openxmlformats.org/officeDocument/2006/relationships/hyperlink" Target="file:///C:\Users\Admin\AppData\Administrator\Desktop\106;8b7be9b0-6576-4dbc-a2f3-a37e7c9cc2ad" TargetMode="External"/><Relationship Id="rId377" Type="http://schemas.openxmlformats.org/officeDocument/2006/relationships/hyperlink" Target="file:///C:\Users\Admin\AppData\Administrator\Desktop\56;ccbe0715-4467-4e45-9d72-b0058e509342" TargetMode="External"/><Relationship Id="rId500" Type="http://schemas.openxmlformats.org/officeDocument/2006/relationships/hyperlink" Target="file:///C:\Users\Admin\AppData\Administrator\Desktop\401;d61c020c-78ae-4842-b91b-d0cf14a0a0a3" TargetMode="External"/><Relationship Id="rId584" Type="http://schemas.openxmlformats.org/officeDocument/2006/relationships/hyperlink" Target="file:///C:\Users\Admin\AppData\Administrator\Desktop\106;b379a04f-d0cf-4be6-8550-0abad6cf3c7c" TargetMode="External"/><Relationship Id="rId805" Type="http://schemas.openxmlformats.org/officeDocument/2006/relationships/hyperlink" Target="file:///C:\Users\Admin\AppData\Administrator\Desktop\106;10693ee0-788a-4210-8963-39f589bb9a1a" TargetMode="External"/><Relationship Id="rId1130" Type="http://schemas.openxmlformats.org/officeDocument/2006/relationships/hyperlink" Target="file:///C:\Users\Admin\AppData\Administrator\Desktop\157;476e41ed-f8e9-4f6a-b4a8-e5bfb39400d8" TargetMode="External"/><Relationship Id="rId1228" Type="http://schemas.openxmlformats.org/officeDocument/2006/relationships/hyperlink" Target="file:///C:\Users\Admin\AppData\Administrator\Desktop\106;21ffa134-9102-450b-ae01-c992207e087e" TargetMode="External"/><Relationship Id="rId5" Type="http://schemas.openxmlformats.org/officeDocument/2006/relationships/hyperlink" Target="file:///C:\Users\Admin\AppData\Administrator\Desktop\401;d61c020c-78ae-4842-b91b-d0cf14a0a0a3" TargetMode="External"/><Relationship Id="rId237" Type="http://schemas.openxmlformats.org/officeDocument/2006/relationships/hyperlink" Target="file:///C:\Users\Admin\AppData\Administrator\Desktop\56;c96bbd13-6bde-4652-a7a0-441bb923200d" TargetMode="External"/><Relationship Id="rId791" Type="http://schemas.openxmlformats.org/officeDocument/2006/relationships/hyperlink" Target="file:///C:\Users\Admin\AppData\Administrator\Desktop\106;251d3356-1dca-48d3-a7ce-6c587c931806" TargetMode="External"/><Relationship Id="rId889" Type="http://schemas.openxmlformats.org/officeDocument/2006/relationships/hyperlink" Target="file:///C:\Users\Admin\AppData\Administrator\Desktop\106;eebeeb76-d6c2-4c6c-bbac-36393f59c293" TargetMode="External"/><Relationship Id="rId1074" Type="http://schemas.openxmlformats.org/officeDocument/2006/relationships/hyperlink" Target="file:///C:\Users\Admin\AppData\Administrator\Desktop\106;8ab4292b-ff99-4450-9467-2cba25b48170" TargetMode="External"/><Relationship Id="rId444" Type="http://schemas.openxmlformats.org/officeDocument/2006/relationships/hyperlink" Target="file:///C:\Users\Admin\AppData\Administrator\Desktop\401;2b2b5619-5f6a-4a94-8bb6-fd8b24fc4c4f" TargetMode="External"/><Relationship Id="rId651" Type="http://schemas.openxmlformats.org/officeDocument/2006/relationships/hyperlink" Target="file:///C:\Users\Admin\AppData\Administrator\Desktop\106;e1478e5c-86b8-4904-a373-280529b3557a" TargetMode="External"/><Relationship Id="rId749" Type="http://schemas.openxmlformats.org/officeDocument/2006/relationships/hyperlink" Target="file:///C:\Users\Admin\AppData\Administrator\Desktop\106;c9379c93-b16b-454c-8e1a-664b68813ab6" TargetMode="External"/><Relationship Id="rId1281" Type="http://schemas.openxmlformats.org/officeDocument/2006/relationships/hyperlink" Target="file:///C:\Users\Admin\AppData\Administrator\Desktop\106;11949814-b10a-45c3-9588-aef84f2d7448" TargetMode="External"/><Relationship Id="rId290" Type="http://schemas.openxmlformats.org/officeDocument/2006/relationships/hyperlink" Target="file:///C:\Users\Admin\AppData\Administrator\Desktop\56;98857460-be04-4a9a-abd5-c219c96d4f75" TargetMode="External"/><Relationship Id="rId304" Type="http://schemas.openxmlformats.org/officeDocument/2006/relationships/hyperlink" Target="file:///C:\Users\Admin\AppData\Administrator\Desktop\56;199fb724-805f-48ad-bd74-4337f1be3369" TargetMode="External"/><Relationship Id="rId388" Type="http://schemas.openxmlformats.org/officeDocument/2006/relationships/hyperlink" Target="file:///C:\Users\Admin\AppData\Administrator\Desktop\56;f7459413-5943-4013-b7b5-f8a0d950baa8" TargetMode="External"/><Relationship Id="rId511" Type="http://schemas.openxmlformats.org/officeDocument/2006/relationships/hyperlink" Target="file:///C:\Users\Admin\AppData\Administrator\Desktop\106;39190a54-f6dd-45b2-8f50-d6f73369cf0d" TargetMode="External"/><Relationship Id="rId609" Type="http://schemas.openxmlformats.org/officeDocument/2006/relationships/hyperlink" Target="file:///C:\Users\Admin\AppData\Administrator\Desktop\106;4ec20c21-0ed5-44ba-a1a1-11b2c0d51f21" TargetMode="External"/><Relationship Id="rId956" Type="http://schemas.openxmlformats.org/officeDocument/2006/relationships/hyperlink" Target="file:///C:\Users\Admin\AppData\Administrator\Desktop\106;d9794378-bdab-4748-a54f-62887c441e4b" TargetMode="External"/><Relationship Id="rId1141" Type="http://schemas.openxmlformats.org/officeDocument/2006/relationships/hyperlink" Target="file:///C:\Users\Admin\AppData\Administrator\Desktop\56;8e8e49a0-c69c-4867-9fa4-16cf06385368" TargetMode="External"/><Relationship Id="rId1239" Type="http://schemas.openxmlformats.org/officeDocument/2006/relationships/hyperlink" Target="file:///C:\Users\Admin\AppData\Administrator\Desktop\106;d41c8c64-8239-4968-8940-13e8047dceb9" TargetMode="External"/><Relationship Id="rId85" Type="http://schemas.openxmlformats.org/officeDocument/2006/relationships/hyperlink" Target="file:///C:\Users\Admin\AppData\Administrator\Desktop\106;6d4c51af-98a5-49c0-9754-7bfcf2b8ce51" TargetMode="External"/><Relationship Id="rId150" Type="http://schemas.openxmlformats.org/officeDocument/2006/relationships/hyperlink" Target="file:///C:\Users\Admin\AppData\Administrator\Desktop\56;aa02ccac-b6f4-469c-a8f2-c4f1ce023747" TargetMode="External"/><Relationship Id="rId595" Type="http://schemas.openxmlformats.org/officeDocument/2006/relationships/hyperlink" Target="file:///C:\Users\Admin\AppData\Administrator\Desktop\106;2d6afedc-4771-4b2c-9ffd-dbe913531bf3" TargetMode="External"/><Relationship Id="rId816" Type="http://schemas.openxmlformats.org/officeDocument/2006/relationships/hyperlink" Target="file:///C:\Users\Admin\AppData\Administrator\Desktop\106;e77c630d-fb54-4514-95db-8239a0d96ae7" TargetMode="External"/><Relationship Id="rId1001" Type="http://schemas.openxmlformats.org/officeDocument/2006/relationships/hyperlink" Target="file:///C:\Users\Admin\AppData\Administrator\Desktop\106;29e4873f-b627-416c-8211-93166182467a" TargetMode="External"/><Relationship Id="rId248" Type="http://schemas.openxmlformats.org/officeDocument/2006/relationships/hyperlink" Target="file:///C:\Users\Admin\AppData\Administrator\Desktop\56;74df75f2-0f01-4866-868a-72366b739077" TargetMode="External"/><Relationship Id="rId455" Type="http://schemas.openxmlformats.org/officeDocument/2006/relationships/hyperlink" Target="file:///C:\Users\Admin\AppData\Administrator\Desktop\56;1ce67659-0414-4198-94bd-f0b42759b94f" TargetMode="External"/><Relationship Id="rId662" Type="http://schemas.openxmlformats.org/officeDocument/2006/relationships/hyperlink" Target="file:///C:\Users\Admin\AppData\Administrator\Desktop\106;a823218e-ebe9-4327-a1a8-fa6ed2d200a4" TargetMode="External"/><Relationship Id="rId1085" Type="http://schemas.openxmlformats.org/officeDocument/2006/relationships/hyperlink" Target="file:///C:\Users\Admin\AppData\Administrator\Desktop\106;b4d80b3b-cc0a-4029-be3f-5af21414b288" TargetMode="External"/><Relationship Id="rId1292" Type="http://schemas.openxmlformats.org/officeDocument/2006/relationships/hyperlink" Target="file:///C:\Users\Admin\AppData\Administrator\Desktop\106;f94af2a4-c73b-4c96-973a-4cd2c56c3729" TargetMode="External"/><Relationship Id="rId1306" Type="http://schemas.openxmlformats.org/officeDocument/2006/relationships/hyperlink" Target="file:///C:\Users\Admin\AppData\Administrator\Desktop\106;f75ea8a5-4dfe-4990-ba79-31421db6dfa3" TargetMode="External"/><Relationship Id="rId12" Type="http://schemas.openxmlformats.org/officeDocument/2006/relationships/hyperlink" Target="file:///C:\Users\Admin\AppData\Administrator\Desktop\401;fa95e123-76c2-43a8-943a-567a0b128e4c" TargetMode="External"/><Relationship Id="rId108" Type="http://schemas.openxmlformats.org/officeDocument/2006/relationships/hyperlink" Target="file:///C:\Users\Admin\AppData\Administrator\Desktop\401;cf77006f-48b8-410f-a07f-df03c5d5737b" TargetMode="External"/><Relationship Id="rId315" Type="http://schemas.openxmlformats.org/officeDocument/2006/relationships/hyperlink" Target="file:///C:\Users\Admin\AppData\Administrator\Desktop\56;db3cdce8-1bc8-4a45-87cf-478dd637bdf8" TargetMode="External"/><Relationship Id="rId522" Type="http://schemas.openxmlformats.org/officeDocument/2006/relationships/hyperlink" Target="file:///C:\Users\Admin\AppData\Administrator\Desktop\401;a9672315-db5b-42f9-bf7f-17a8c2989acd" TargetMode="External"/><Relationship Id="rId967" Type="http://schemas.openxmlformats.org/officeDocument/2006/relationships/hyperlink" Target="file:///C:\Users\Admin\AppData\Administrator\Desktop\106;e8c41654-4f7e-418c-994f-fbb54bd8d70d" TargetMode="External"/><Relationship Id="rId1152" Type="http://schemas.openxmlformats.org/officeDocument/2006/relationships/hyperlink" Target="file:///C:\Users\Admin\AppData\Administrator\Desktop\56;2643af63-1091-4aa4-a3ca-86a901b39cdb" TargetMode="External"/><Relationship Id="rId96" Type="http://schemas.openxmlformats.org/officeDocument/2006/relationships/hyperlink" Target="file:///C:\Users\Admin\AppData\Administrator\Desktop\56;42872a62-0ee7-4a52-a122-d3804bb964cc" TargetMode="External"/><Relationship Id="rId161" Type="http://schemas.openxmlformats.org/officeDocument/2006/relationships/hyperlink" Target="file:///C:\Users\Admin\AppData\Administrator\Desktop\56;2321a4f8-4b7e-4877-b81a-5683ce76ebda" TargetMode="External"/><Relationship Id="rId399" Type="http://schemas.openxmlformats.org/officeDocument/2006/relationships/hyperlink" Target="file:///C:\Users\Admin\AppData\Administrator\Desktop\56;0db762ea-e59b-4a77-9cfa-5ea1ca27dcb9" TargetMode="External"/><Relationship Id="rId827" Type="http://schemas.openxmlformats.org/officeDocument/2006/relationships/hyperlink" Target="file:///C:\Users\Admin\AppData\Administrator\Desktop\106;494baaeb-108d-4649-a19f-b51a44593e97" TargetMode="External"/><Relationship Id="rId1012" Type="http://schemas.openxmlformats.org/officeDocument/2006/relationships/hyperlink" Target="file:///C:\Users\Admin\AppData\Administrator\Desktop\106;f60fc452-c65d-40ec-82a8-9a217e854b4c" TargetMode="External"/><Relationship Id="rId259" Type="http://schemas.openxmlformats.org/officeDocument/2006/relationships/hyperlink" Target="file:///C:\Users\Admin\AppData\Administrator\Desktop\56;f68d50f1-06bd-4e92-9d13-c95f6aab4f15" TargetMode="External"/><Relationship Id="rId466" Type="http://schemas.openxmlformats.org/officeDocument/2006/relationships/hyperlink" Target="file:///C:\Users\Admin\AppData\Administrator\Desktop\401;da2f8ea8-eac5-493c-899c-6dbac7a9357a" TargetMode="External"/><Relationship Id="rId673" Type="http://schemas.openxmlformats.org/officeDocument/2006/relationships/hyperlink" Target="file:///C:\Users\Admin\AppData\Administrator\Desktop\106;0f430477-aed9-4b63-bc10-3d862345e5e1" TargetMode="External"/><Relationship Id="rId880" Type="http://schemas.openxmlformats.org/officeDocument/2006/relationships/hyperlink" Target="file:///C:\Users\Admin\AppData\Administrator\Desktop\106;b281de29-5c9b-4700-8066-c7e97a593802" TargetMode="External"/><Relationship Id="rId1096" Type="http://schemas.openxmlformats.org/officeDocument/2006/relationships/hyperlink" Target="file:///C:\Users\Admin\AppData\Administrator\Desktop\106;967d1d25-6c69-42fe-9be8-9bde34f24aa6" TargetMode="External"/><Relationship Id="rId23" Type="http://schemas.openxmlformats.org/officeDocument/2006/relationships/hyperlink" Target="file:///C:\Users\Admin\AppData\Administrator\Desktop\401;a0449383-34d5-4516-b5bc-6e2b27b36357" TargetMode="External"/><Relationship Id="rId119" Type="http://schemas.openxmlformats.org/officeDocument/2006/relationships/hyperlink" Target="file:///C:\Users\Admin\AppData\Administrator\Desktop\401;1fae75ea-7cb0-49e4-bd00-19922fed77ac" TargetMode="External"/><Relationship Id="rId326" Type="http://schemas.openxmlformats.org/officeDocument/2006/relationships/hyperlink" Target="file:///C:\Users\Admin\AppData\Administrator\Desktop\56;f30df747-a5f2-46e3-94e9-909f57811498" TargetMode="External"/><Relationship Id="rId533" Type="http://schemas.openxmlformats.org/officeDocument/2006/relationships/hyperlink" Target="file:///C:\Users\Admin\AppData\Administrator\Desktop\401;52b7739c-1570-4632-8e07-756480cc248d" TargetMode="External"/><Relationship Id="rId978" Type="http://schemas.openxmlformats.org/officeDocument/2006/relationships/hyperlink" Target="file:///C:\Users\Admin\AppData\Administrator\Desktop\106;3dd232af-6e82-49be-8120-f37d059b49a3" TargetMode="External"/><Relationship Id="rId1163" Type="http://schemas.openxmlformats.org/officeDocument/2006/relationships/hyperlink" Target="file:///C:\Users\Admin\AppData\Administrator\Desktop\56;20baa0aa-95de-47e0-91f5-85d705ddc271" TargetMode="External"/><Relationship Id="rId740" Type="http://schemas.openxmlformats.org/officeDocument/2006/relationships/hyperlink" Target="file:///C:\Users\Admin\AppData\Administrator\Desktop\106;6deba1a0-52ff-4005-aa9c-cc10545c6b4d" TargetMode="External"/><Relationship Id="rId838" Type="http://schemas.openxmlformats.org/officeDocument/2006/relationships/hyperlink" Target="file:///C:\Users\Admin\AppData\Administrator\Desktop\106;6a98035a-9ba7-473d-b789-bf940c331938" TargetMode="External"/><Relationship Id="rId1023" Type="http://schemas.openxmlformats.org/officeDocument/2006/relationships/hyperlink" Target="file:///C:\Users\Admin\AppData\Administrator\Desktop\106;b536fe0a-b65d-4d8c-a9ef-db2bd59cee7e" TargetMode="External"/><Relationship Id="rId172" Type="http://schemas.openxmlformats.org/officeDocument/2006/relationships/hyperlink" Target="file:///C:\Users\Admin\AppData\Administrator\Desktop\56;3ad25e7b-3f08-4de2-9ae6-9b15b908270e" TargetMode="External"/><Relationship Id="rId477" Type="http://schemas.openxmlformats.org/officeDocument/2006/relationships/hyperlink" Target="file:///C:\Users\Admin\AppData\Administrator\Desktop\106;848f5bcb-2598-4635-953f-1644440dccf8" TargetMode="External"/><Relationship Id="rId600" Type="http://schemas.openxmlformats.org/officeDocument/2006/relationships/hyperlink" Target="file:///C:\Users\Admin\AppData\Administrator\Desktop\106;634c0a3a-e32a-469d-9f04-380062304bb6" TargetMode="External"/><Relationship Id="rId684" Type="http://schemas.openxmlformats.org/officeDocument/2006/relationships/hyperlink" Target="file:///C:\Users\Admin\AppData\Administrator\Desktop\106;2b5cd3f2-ece3-4de5-82dc-d117b4b13bd3" TargetMode="External"/><Relationship Id="rId1230" Type="http://schemas.openxmlformats.org/officeDocument/2006/relationships/hyperlink" Target="file:///C:\Users\Admin\AppData\Administrator\Desktop\106;c914afec-bf95-4795-8559-9e03b55324cd" TargetMode="External"/><Relationship Id="rId337" Type="http://schemas.openxmlformats.org/officeDocument/2006/relationships/hyperlink" Target="file:///C:\Users\Admin\AppData\Administrator\Desktop\56;870b2ff9-2cd7-4374-8d68-1ca51be2b849" TargetMode="External"/><Relationship Id="rId891" Type="http://schemas.openxmlformats.org/officeDocument/2006/relationships/hyperlink" Target="file:///C:\Users\Admin\AppData\Administrator\Desktop\106;4b6abf43-f3e7-47f9-aae1-42aae15eb51a" TargetMode="External"/><Relationship Id="rId905" Type="http://schemas.openxmlformats.org/officeDocument/2006/relationships/hyperlink" Target="file:///C:\Users\Admin\AppData\Administrator\Desktop\157;88d2ca5f-d104-461b-a68e-ff63ca1a2c27" TargetMode="External"/><Relationship Id="rId989" Type="http://schemas.openxmlformats.org/officeDocument/2006/relationships/hyperlink" Target="file:///C:\Users\Admin\AppData\Administrator\Desktop\106;11aef4dc-d6ec-4278-88b2-ea1fe87aceb3" TargetMode="External"/><Relationship Id="rId34" Type="http://schemas.openxmlformats.org/officeDocument/2006/relationships/hyperlink" Target="file:///C:\Users\Admin\AppData\Administrator\Desktop\401;485860d3-0b8a-4406-b70a-04d5790f106d" TargetMode="External"/><Relationship Id="rId544" Type="http://schemas.openxmlformats.org/officeDocument/2006/relationships/hyperlink" Target="file:///C:\Users\Admin\AppData\Administrator\Desktop\157;99f9eb2f-9b25-4d61-9080-af2087373620" TargetMode="External"/><Relationship Id="rId751" Type="http://schemas.openxmlformats.org/officeDocument/2006/relationships/hyperlink" Target="file:///C:\Users\Admin\AppData\Administrator\Desktop\106;da4152fa-694e-4840-9004-46dbd98c086f" TargetMode="External"/><Relationship Id="rId849" Type="http://schemas.openxmlformats.org/officeDocument/2006/relationships/hyperlink" Target="file:///C:\Users\Admin\AppData\Administrator\Desktop\106;c5836c0b-2fae-483e-8745-da0910939ac6" TargetMode="External"/><Relationship Id="rId1174" Type="http://schemas.openxmlformats.org/officeDocument/2006/relationships/hyperlink" Target="file:///C:\Users\Admin\AppData\Administrator\Desktop\56;86f446eb-02eb-4d32-80eb-691c409b1dc9" TargetMode="External"/><Relationship Id="rId183" Type="http://schemas.openxmlformats.org/officeDocument/2006/relationships/hyperlink" Target="file:///C:\Users\Admin\AppData\Administrator\Desktop\56;c5074960-4b0b-4ca3-8f14-4bfd77a98ed5" TargetMode="External"/><Relationship Id="rId390" Type="http://schemas.openxmlformats.org/officeDocument/2006/relationships/hyperlink" Target="file:///C:\Users\Admin\AppData\Administrator\Desktop\56;9872d9d3-3c14-4656-a3e1-8d5be7e2d98d" TargetMode="External"/><Relationship Id="rId404" Type="http://schemas.openxmlformats.org/officeDocument/2006/relationships/hyperlink" Target="file:///C:\Users\Admin\AppData\Administrator\Desktop\56;38d647e9-9f1f-42a1-a002-9618b89a1f8b" TargetMode="External"/><Relationship Id="rId611" Type="http://schemas.openxmlformats.org/officeDocument/2006/relationships/hyperlink" Target="file:///C:\Users\Admin\AppData\Administrator\Desktop\106;13cafaa6-77c4-4db8-87c7-ae84b95d504f" TargetMode="External"/><Relationship Id="rId1034" Type="http://schemas.openxmlformats.org/officeDocument/2006/relationships/hyperlink" Target="file:///C:\Users\Admin\AppData\Administrator\Desktop\106;a7affc0d-c79d-44d2-b255-a6f407cc6b4c" TargetMode="External"/><Relationship Id="rId1241" Type="http://schemas.openxmlformats.org/officeDocument/2006/relationships/hyperlink" Target="file:///C:\Users\Admin\AppData\Administrator\Desktop\106;06b728f3-1dd0-476d-ae10-dee5d1bff70f" TargetMode="External"/><Relationship Id="rId250" Type="http://schemas.openxmlformats.org/officeDocument/2006/relationships/hyperlink" Target="file:///C:\Users\Admin\AppData\Administrator\Desktop\56;dac40a38-72d9-4852-92d5-9eda9691c7fd" TargetMode="External"/><Relationship Id="rId488" Type="http://schemas.openxmlformats.org/officeDocument/2006/relationships/hyperlink" Target="file:///C:\Users\Admin\AppData\Administrator\Desktop\106;e875bafd-fdf0-41db-9cbd-23c1900e608a" TargetMode="External"/><Relationship Id="rId695" Type="http://schemas.openxmlformats.org/officeDocument/2006/relationships/hyperlink" Target="file:///C:\Users\Admin\AppData\Administrator\Desktop\106;458abd64-0b87-4a1a-ac53-53f848b2167d" TargetMode="External"/><Relationship Id="rId709" Type="http://schemas.openxmlformats.org/officeDocument/2006/relationships/hyperlink" Target="file:///C:\Users\Admin\AppData\Administrator\Desktop\106;ab567dac-61a4-4bc4-a4a1-73da90decf2b" TargetMode="External"/><Relationship Id="rId916" Type="http://schemas.openxmlformats.org/officeDocument/2006/relationships/hyperlink" Target="file:///C:\Users\Admin\AppData\Administrator\Desktop\106;eb3c4177-204d-4820-ae84-3419a383c922" TargetMode="External"/><Relationship Id="rId1101" Type="http://schemas.openxmlformats.org/officeDocument/2006/relationships/hyperlink" Target="file:///C:\Users\Admin\AppData\Administrator\Desktop\106;80918b37-15f1-4ae3-a9ee-3947fd51735f" TargetMode="External"/><Relationship Id="rId45" Type="http://schemas.openxmlformats.org/officeDocument/2006/relationships/hyperlink" Target="file:///C:\Users\Admin\AppData\Administrator\Desktop\401;485860d3-0b8a-4406-b70a-04d5790f106d" TargetMode="External"/><Relationship Id="rId110" Type="http://schemas.openxmlformats.org/officeDocument/2006/relationships/hyperlink" Target="file:///C:\Users\Admin\AppData\Administrator\Desktop\401;d61c020c-78ae-4842-b91b-d0cf14a0a0a3" TargetMode="External"/><Relationship Id="rId348" Type="http://schemas.openxmlformats.org/officeDocument/2006/relationships/hyperlink" Target="file:///C:\Users\Admin\AppData\Administrator\Desktop\56;1fc70d8f-ad3b-4faf-97a4-20f86c07e17c" TargetMode="External"/><Relationship Id="rId555" Type="http://schemas.openxmlformats.org/officeDocument/2006/relationships/hyperlink" Target="file:///C:\Users\Admin\AppData\Administrator\Desktop\106;649ebff5-e3f4-432e-b22a-8b60f7a6d197" TargetMode="External"/><Relationship Id="rId762" Type="http://schemas.openxmlformats.org/officeDocument/2006/relationships/hyperlink" Target="file:///C:\Users\Admin\AppData\Administrator\Desktop\106;d3a104e7-4b48-477a-b4ae-c3fe31ed442c" TargetMode="External"/><Relationship Id="rId1185" Type="http://schemas.openxmlformats.org/officeDocument/2006/relationships/hyperlink" Target="file:///C:\Users\Admin\AppData\Administrator\Desktop\56;18897a87-daf3-4735-b86a-5f1ff6673023" TargetMode="External"/><Relationship Id="rId194" Type="http://schemas.openxmlformats.org/officeDocument/2006/relationships/hyperlink" Target="file:///C:\Users\Admin\AppData\Administrator\Desktop\56;2321a4f8-4b7e-4877-b81a-5683ce76ebda" TargetMode="External"/><Relationship Id="rId208" Type="http://schemas.openxmlformats.org/officeDocument/2006/relationships/hyperlink" Target="file:///C:\Users\Admin\AppData\Administrator\Desktop\56;8797546a-19a5-4068-a6a1-36cea3472032" TargetMode="External"/><Relationship Id="rId415" Type="http://schemas.openxmlformats.org/officeDocument/2006/relationships/hyperlink" Target="file:///C:\Users\Admin\AppData\Administrator\Desktop\56;60e69bd9-722b-4579-a076-a7f5519f70e2" TargetMode="External"/><Relationship Id="rId622" Type="http://schemas.openxmlformats.org/officeDocument/2006/relationships/hyperlink" Target="file:///C:\Users\Admin\AppData\Administrator\Desktop\106;3d998114-b510-45c4-ae78-a3669c22a99b" TargetMode="External"/><Relationship Id="rId1045" Type="http://schemas.openxmlformats.org/officeDocument/2006/relationships/hyperlink" Target="file:///C:\Users\Admin\AppData\Administrator\Desktop\106;c1404f78-73d4-4428-b15d-446c599fa19b" TargetMode="External"/><Relationship Id="rId1252" Type="http://schemas.openxmlformats.org/officeDocument/2006/relationships/hyperlink" Target="file:///C:\Users\Admin\AppData\Administrator\Desktop\106;e7608686-e9cc-474e-b410-083ca30e100e" TargetMode="External"/><Relationship Id="rId261" Type="http://schemas.openxmlformats.org/officeDocument/2006/relationships/hyperlink" Target="file:///C:\Users\Admin\AppData\Administrator\Desktop\56;55b871ab-f950-4157-8444-c3e2dd30b26b" TargetMode="External"/><Relationship Id="rId499" Type="http://schemas.openxmlformats.org/officeDocument/2006/relationships/hyperlink" Target="file:///C:\Users\Admin\AppData\Administrator\Desktop\106;bb669d4c-32c4-4184-8d9c-59e5c1626a41" TargetMode="External"/><Relationship Id="rId927" Type="http://schemas.openxmlformats.org/officeDocument/2006/relationships/hyperlink" Target="file:///C:\Users\Admin\AppData\Administrator\Desktop\106;803c338c-cff3-4c65-b40b-a759d30f47d0" TargetMode="External"/><Relationship Id="rId1112" Type="http://schemas.openxmlformats.org/officeDocument/2006/relationships/hyperlink" Target="file:///C:\Users\Admin\AppData\Administrator\Desktop\106;da09e85d-96e7-4edb-9589-3efbc22f543f" TargetMode="External"/><Relationship Id="rId56" Type="http://schemas.openxmlformats.org/officeDocument/2006/relationships/hyperlink" Target="file:///C:\Users\Admin\AppData\Administrator\Desktop\401;485860d3-0b8a-4406-b70a-04d5790f106d" TargetMode="External"/><Relationship Id="rId359" Type="http://schemas.openxmlformats.org/officeDocument/2006/relationships/hyperlink" Target="file:///C:\Users\Admin\AppData\Administrator\Desktop\56;0f70a207-d405-484c-9176-bc4ae331456a" TargetMode="External"/><Relationship Id="rId566" Type="http://schemas.openxmlformats.org/officeDocument/2006/relationships/hyperlink" Target="file:///C:\Users\Admin\AppData\Administrator\Desktop\106;acb5b629-b3c1-42d9-b21e-7c935840384b" TargetMode="External"/><Relationship Id="rId773" Type="http://schemas.openxmlformats.org/officeDocument/2006/relationships/hyperlink" Target="file:///C:\Users\Admin\AppData\Administrator\Desktop\106;fb5a307a-4a2e-453e-91e2-8789f81ca9b5" TargetMode="External"/><Relationship Id="rId1196" Type="http://schemas.openxmlformats.org/officeDocument/2006/relationships/hyperlink" Target="file:///C:\Users\Admin\AppData\Administrator\Desktop\56;6a25162f-a7f4-46ef-930c-5fb3e314b3d7" TargetMode="External"/><Relationship Id="rId121" Type="http://schemas.openxmlformats.org/officeDocument/2006/relationships/hyperlink" Target="file:///C:\Users\Admin\AppData\Administrator\Desktop\401;5d355f37-c7d3-43a2-bf21-67e5ca36a1a6" TargetMode="External"/><Relationship Id="rId219" Type="http://schemas.openxmlformats.org/officeDocument/2006/relationships/hyperlink" Target="file:///C:\Users\Admin\AppData\Administrator\Desktop\56;92a4640d-07c6-4843-b349-b0e737ad456f" TargetMode="External"/><Relationship Id="rId426" Type="http://schemas.openxmlformats.org/officeDocument/2006/relationships/hyperlink" Target="file:///C:\Users\Admin\AppData\Administrator\Desktop\56;b4f018bc-0e53-42f4-99c2-ce9872c6a2d5" TargetMode="External"/><Relationship Id="rId633" Type="http://schemas.openxmlformats.org/officeDocument/2006/relationships/hyperlink" Target="file:///C:\Users\Admin\AppData\Administrator\Desktop\106;daee76a2-fa77-4f32-8bc1-b871f83bfa94" TargetMode="External"/><Relationship Id="rId980" Type="http://schemas.openxmlformats.org/officeDocument/2006/relationships/hyperlink" Target="file:///C:\Users\Admin\AppData\Administrator\Desktop\106;41b35935-ab96-4795-a113-b98841c3ab13" TargetMode="External"/><Relationship Id="rId1056" Type="http://schemas.openxmlformats.org/officeDocument/2006/relationships/hyperlink" Target="file:///C:\Users\Admin\AppData\Administrator\Desktop\106;1e004adc-4a0d-4a51-be0d-b4911a955262" TargetMode="External"/><Relationship Id="rId1263" Type="http://schemas.openxmlformats.org/officeDocument/2006/relationships/hyperlink" Target="file:///C:\Users\Admin\AppData\Administrator\Desktop\106;7b77722d-8c3b-4d7e-af33-41f7e3de031a" TargetMode="External"/><Relationship Id="rId840" Type="http://schemas.openxmlformats.org/officeDocument/2006/relationships/hyperlink" Target="file:///C:\Users\Admin\AppData\Administrator\Desktop\106;15f4a97d-b1b5-49b8-87d2-5c11b995d24b" TargetMode="External"/><Relationship Id="rId938" Type="http://schemas.openxmlformats.org/officeDocument/2006/relationships/hyperlink" Target="file:///C:\Users\Admin\AppData\Administrator\Desktop\106;564b67e4-b429-4433-91c1-0d7e4e9a4b3f" TargetMode="External"/><Relationship Id="rId67" Type="http://schemas.openxmlformats.org/officeDocument/2006/relationships/hyperlink" Target="file:///C:\Users\Admin\AppData\Administrator\Desktop\401;485860d3-0b8a-4406-b70a-04d5790f106d" TargetMode="External"/><Relationship Id="rId272" Type="http://schemas.openxmlformats.org/officeDocument/2006/relationships/hyperlink" Target="file:///C:\Users\Admin\AppData\Administrator\Desktop\106;a01ecabe-3efc-4506-b10d-5025afbd0f8a" TargetMode="External"/><Relationship Id="rId577" Type="http://schemas.openxmlformats.org/officeDocument/2006/relationships/hyperlink" Target="file:///C:\Users\Admin\AppData\Administrator\Desktop\106;c8a646ee-8cad-4e29-bf5d-ef0e4821e0d1" TargetMode="External"/><Relationship Id="rId700" Type="http://schemas.openxmlformats.org/officeDocument/2006/relationships/hyperlink" Target="file:///C:\Users\Admin\AppData\Administrator\Desktop\106;621b6323-7072-4115-a2ee-47a52e1b4705" TargetMode="External"/><Relationship Id="rId1123" Type="http://schemas.openxmlformats.org/officeDocument/2006/relationships/hyperlink" Target="file:///C:\Users\Admin\AppData\Administrator\Desktop\106;0a2a95bd-eb5f-4022-8358-732e795a5941" TargetMode="External"/><Relationship Id="rId132" Type="http://schemas.openxmlformats.org/officeDocument/2006/relationships/hyperlink" Target="file:///C:\Users\Admin\AppData\Administrator\Desktop\401;a0449383-34d5-4516-b5bc-6e2b27b36357" TargetMode="External"/><Relationship Id="rId784" Type="http://schemas.openxmlformats.org/officeDocument/2006/relationships/hyperlink" Target="file:///C:\Users\Admin\AppData\Administrator\Desktop\106;ab567dac-61a4-4bc4-a4a1-73da90decf2b" TargetMode="External"/><Relationship Id="rId991" Type="http://schemas.openxmlformats.org/officeDocument/2006/relationships/hyperlink" Target="file:///C:\Users\Admin\AppData\Administrator\Desktop\106;ac85256e-d501-492a-96b8-f6656052c42a" TargetMode="External"/><Relationship Id="rId1067" Type="http://schemas.openxmlformats.org/officeDocument/2006/relationships/hyperlink" Target="file:///C:\Users\Admin\AppData\Administrator\Desktop\106;45b88301-0ed4-4bd5-85a1-ddc22820e8d5" TargetMode="External"/><Relationship Id="rId437" Type="http://schemas.openxmlformats.org/officeDocument/2006/relationships/hyperlink" Target="file:///C:\Users\Admin\AppData\Administrator\Desktop\56;ab1582dd-72df-40eb-800c-caa17ad253cc" TargetMode="External"/><Relationship Id="rId644" Type="http://schemas.openxmlformats.org/officeDocument/2006/relationships/hyperlink" Target="file:///C:\Users\Admin\AppData\Administrator\Desktop\106;5bc33ba1-e1ea-428c-a57f-16661551a3b8" TargetMode="External"/><Relationship Id="rId851" Type="http://schemas.openxmlformats.org/officeDocument/2006/relationships/hyperlink" Target="file:///C:\Users\Admin\AppData\Administrator\Desktop\106;c55a6388-dc9b-4a03-8d88-cdf342495b8f" TargetMode="External"/><Relationship Id="rId1274" Type="http://schemas.openxmlformats.org/officeDocument/2006/relationships/hyperlink" Target="file:///C:\Users\Admin\AppData\Administrator\Desktop\56;c43b082b-9bc3-440e-ba0a-767223262f33" TargetMode="External"/><Relationship Id="rId283" Type="http://schemas.openxmlformats.org/officeDocument/2006/relationships/hyperlink" Target="file:///C:\Users\Admin\AppData\Administrator\Desktop\56;75839109-8147-4f97-a0ce-fc75166a9a40" TargetMode="External"/><Relationship Id="rId490" Type="http://schemas.openxmlformats.org/officeDocument/2006/relationships/hyperlink" Target="file:///C:\Users\Admin\AppData\Administrator\Desktop\401;9e1e7131-4520-4c57-a035-35bfb1f765fc" TargetMode="External"/><Relationship Id="rId504" Type="http://schemas.openxmlformats.org/officeDocument/2006/relationships/hyperlink" Target="file:///C:\Users\Admin\AppData\Administrator\Desktop\401;1dbfa368-d910-4642-8ba3-57662f12598d" TargetMode="External"/><Relationship Id="rId711" Type="http://schemas.openxmlformats.org/officeDocument/2006/relationships/hyperlink" Target="file:///C:\Users\Admin\AppData\Administrator\Desktop\106;36542072-a028-46f7-8bb9-5c84cd6bee82" TargetMode="External"/><Relationship Id="rId949" Type="http://schemas.openxmlformats.org/officeDocument/2006/relationships/hyperlink" Target="file:///C:\Users\Admin\AppData\Administrator\Desktop\106;19ed45fe-7196-4487-8405-3d0cc7828409" TargetMode="External"/><Relationship Id="rId1134" Type="http://schemas.openxmlformats.org/officeDocument/2006/relationships/hyperlink" Target="file:///C:\Users\Admin\AppData\Administrator\Desktop\56;7d1179e3-a38b-4613-9212-d0cd9c069e10" TargetMode="External"/><Relationship Id="rId78" Type="http://schemas.openxmlformats.org/officeDocument/2006/relationships/hyperlink" Target="file:///C:\Users\Admin\AppData\Administrator\Desktop\106;62025676-1cbd-43e6-86c2-761eac54a6de" TargetMode="External"/><Relationship Id="rId143" Type="http://schemas.openxmlformats.org/officeDocument/2006/relationships/hyperlink" Target="file:///C:\Users\Admin\AppData\Administrator\Desktop\56;3c8482b5-7681-431b-a4d7-94a6f11ad0b6" TargetMode="External"/><Relationship Id="rId350" Type="http://schemas.openxmlformats.org/officeDocument/2006/relationships/hyperlink" Target="file:///C:\Users\Admin\AppData\Administrator\Desktop\56;9eeae42b-23a5-4fae-b1ea-3470f041bb9c" TargetMode="External"/><Relationship Id="rId588" Type="http://schemas.openxmlformats.org/officeDocument/2006/relationships/hyperlink" Target="file:///C:\Users\Admin\AppData\Administrator\Desktop\106;5f59f8c0-b983-46b5-a6cf-d83c26bdd857" TargetMode="External"/><Relationship Id="rId795" Type="http://schemas.openxmlformats.org/officeDocument/2006/relationships/hyperlink" Target="file:///C:\Users\Admin\AppData\Administrator\Desktop\106;d4a78969-8736-407b-9555-1eaaece803b8" TargetMode="External"/><Relationship Id="rId809" Type="http://schemas.openxmlformats.org/officeDocument/2006/relationships/hyperlink" Target="file:///C:\Users\Admin\AppData\Administrator\Desktop\106;e895c04d-c36a-4d06-80bb-8cdbce5d3aee" TargetMode="External"/><Relationship Id="rId1201" Type="http://schemas.openxmlformats.org/officeDocument/2006/relationships/hyperlink" Target="file:///C:\Users\Admin\AppData\Administrator\Desktop\56;7ec986d4-b9d6-489b-8340-d3802da93cf1" TargetMode="External"/><Relationship Id="rId9" Type="http://schemas.openxmlformats.org/officeDocument/2006/relationships/hyperlink" Target="file:///C:\Users\Admin\AppData\Administrator\Desktop\401;e3f667a6-2aa0-4ad9-839b-c3ea57cb3c05" TargetMode="External"/><Relationship Id="rId210" Type="http://schemas.openxmlformats.org/officeDocument/2006/relationships/hyperlink" Target="file:///C:\Users\Admin\AppData\Administrator\Desktop\56;6857dfa5-c207-4a84-866e-bc6a403caec9" TargetMode="External"/><Relationship Id="rId448" Type="http://schemas.openxmlformats.org/officeDocument/2006/relationships/hyperlink" Target="file:///C:\Users\Admin\AppData\Administrator\Desktop\56;04fb50ad-778f-4e08-a48f-62946eb9beef" TargetMode="External"/><Relationship Id="rId655" Type="http://schemas.openxmlformats.org/officeDocument/2006/relationships/hyperlink" Target="file:///C:\Users\Admin\AppData\Administrator\Desktop\106;9b7d2273-ddbc-4a9c-8995-8cac162a418c" TargetMode="External"/><Relationship Id="rId862" Type="http://schemas.openxmlformats.org/officeDocument/2006/relationships/hyperlink" Target="file:///C:\Users\Admin\AppData\Administrator\Desktop\106;9b7d2273-ddbc-4a9c-8995-8cac162a418c" TargetMode="External"/><Relationship Id="rId1078" Type="http://schemas.openxmlformats.org/officeDocument/2006/relationships/hyperlink" Target="file:///C:\Users\Admin\AppData\Administrator\Desktop\106;fe504a18-c812-43a7-9e35-4d10a53be745" TargetMode="External"/><Relationship Id="rId1285" Type="http://schemas.openxmlformats.org/officeDocument/2006/relationships/hyperlink" Target="file:///C:\Users\Admin\AppData\Administrator\Desktop\106;bccfcc2a-5abe-48da-baf3-e047c62b74d2" TargetMode="External"/><Relationship Id="rId294" Type="http://schemas.openxmlformats.org/officeDocument/2006/relationships/hyperlink" Target="file:///C:\Users\Admin\AppData\Administrator\Desktop\56;feac7973-8a73-4c00-9f85-452cfae0c63c" TargetMode="External"/><Relationship Id="rId308" Type="http://schemas.openxmlformats.org/officeDocument/2006/relationships/hyperlink" Target="file:///C:\Users\Admin\AppData\Administrator\Desktop\56;d496f882-0aff-4f97-a869-80058cbc511f" TargetMode="External"/><Relationship Id="rId515" Type="http://schemas.openxmlformats.org/officeDocument/2006/relationships/hyperlink" Target="file:///C:\Users\Admin\AppData\Administrator\Desktop\106;6d5e1d59-3606-4d42-a6c6-39ac39a58dec" TargetMode="External"/><Relationship Id="rId722" Type="http://schemas.openxmlformats.org/officeDocument/2006/relationships/hyperlink" Target="file:///C:\Users\Admin\AppData\Administrator\Desktop\106;40e4f5f9-e6a6-40db-9ac8-5fb951092a3e" TargetMode="External"/><Relationship Id="rId1145" Type="http://schemas.openxmlformats.org/officeDocument/2006/relationships/hyperlink" Target="file:///C:\Users\Admin\AppData\Administrator\Desktop\56;c0dbacb7-45ef-421a-b65b-d636656a9bb8" TargetMode="External"/><Relationship Id="rId89" Type="http://schemas.openxmlformats.org/officeDocument/2006/relationships/hyperlink" Target="file:///C:\Users\Admin\AppData\Administrator\Desktop\106;8addb2b8-0a9c-4499-a9e0-b85a82df7ec2" TargetMode="External"/><Relationship Id="rId154" Type="http://schemas.openxmlformats.org/officeDocument/2006/relationships/hyperlink" Target="file:///C:\Users\Admin\AppData\Administrator\Desktop\401;2b2b5619-5f6a-4a94-8bb6-fd8b24fc4c4f" TargetMode="External"/><Relationship Id="rId361" Type="http://schemas.openxmlformats.org/officeDocument/2006/relationships/hyperlink" Target="file:///C:\Users\Admin\AppData\Administrator\Desktop\56;b9bcd902-a266-4b71-baf1-351b9455f5be" TargetMode="External"/><Relationship Id="rId599" Type="http://schemas.openxmlformats.org/officeDocument/2006/relationships/hyperlink" Target="file:///C:\Users\Admin\AppData\Administrator\Desktop\106;6002008f-5742-40e1-98db-c264731cab88" TargetMode="External"/><Relationship Id="rId1005" Type="http://schemas.openxmlformats.org/officeDocument/2006/relationships/hyperlink" Target="file:///C:\Users\Admin\AppData\Administrator\Desktop\106;bae08b8e-8ceb-49e0-9139-2a572b4e543f" TargetMode="External"/><Relationship Id="rId1212" Type="http://schemas.openxmlformats.org/officeDocument/2006/relationships/hyperlink" Target="file:///C:\Users\Admin\AppData\Administrator\Desktop\56;16196ce1-6561-486d-a828-2eabe576d76a" TargetMode="External"/><Relationship Id="rId459" Type="http://schemas.openxmlformats.org/officeDocument/2006/relationships/hyperlink" Target="file:///C:\Users\Admin\AppData\Administrator\Desktop\56;2ae2301f-1ddc-4927-ae45-49bc0c56aac8" TargetMode="External"/><Relationship Id="rId666" Type="http://schemas.openxmlformats.org/officeDocument/2006/relationships/hyperlink" Target="file:///C:\Users\Admin\AppData\Administrator\Desktop\106;e77c630d-fb54-4514-95db-8239a0d96ae7" TargetMode="External"/><Relationship Id="rId873" Type="http://schemas.openxmlformats.org/officeDocument/2006/relationships/hyperlink" Target="file:///C:\Users\Admin\AppData\Administrator\Desktop\106;d6510776-ce05-4043-9e8c-88a5ed8b88f4" TargetMode="External"/><Relationship Id="rId1089" Type="http://schemas.openxmlformats.org/officeDocument/2006/relationships/hyperlink" Target="file:///C:\Users\Admin\AppData\Administrator\Desktop\106;e3a61d4b-7895-44e3-a8e6-ba34f47da601" TargetMode="External"/><Relationship Id="rId1296" Type="http://schemas.openxmlformats.org/officeDocument/2006/relationships/hyperlink" Target="file:///C:\Users\Admin\AppData\Administrator\Desktop\106;f1a893f1-ce89-4a4e-b682-eaa604bd7715" TargetMode="External"/><Relationship Id="rId16" Type="http://schemas.openxmlformats.org/officeDocument/2006/relationships/hyperlink" Target="file:///C:\Users\Admin\AppData\Administrator\Desktop\401;fce5627b-8887-4785-9460-83c7a227568b" TargetMode="External"/><Relationship Id="rId221" Type="http://schemas.openxmlformats.org/officeDocument/2006/relationships/hyperlink" Target="file:///C:\Users\Admin\AppData\Administrator\Desktop\56;38f14fb2-390b-4d66-aff1-da81b54b0e91" TargetMode="External"/><Relationship Id="rId319" Type="http://schemas.openxmlformats.org/officeDocument/2006/relationships/hyperlink" Target="file:///C:\Users\Admin\AppData\Administrator\Desktop\56;92f9a35b-532f-4761-84d6-d77f68d9fbeb" TargetMode="External"/><Relationship Id="rId526" Type="http://schemas.openxmlformats.org/officeDocument/2006/relationships/hyperlink" Target="file:///C:\Users\Admin\AppData\Administrator\Desktop\401;c3c0270a-04b8-48d3-9234-1c848776abcb" TargetMode="External"/><Relationship Id="rId1156" Type="http://schemas.openxmlformats.org/officeDocument/2006/relationships/hyperlink" Target="file:///C:\Users\Admin\AppData\Administrator\Desktop\56;6f76cf8a-5d08-4ec4-b02d-cd5b37834a57" TargetMode="External"/><Relationship Id="rId733" Type="http://schemas.openxmlformats.org/officeDocument/2006/relationships/hyperlink" Target="file:///C:\Users\Admin\AppData\Administrator\Desktop\106;92844605-6916-49aa-bebd-cd2f5f516367" TargetMode="External"/><Relationship Id="rId940" Type="http://schemas.openxmlformats.org/officeDocument/2006/relationships/hyperlink" Target="file:///C:\Users\Admin\AppData\Administrator\Desktop\106;69d62fa6-232a-4162-aa81-c5d7f796e6e9" TargetMode="External"/><Relationship Id="rId1016" Type="http://schemas.openxmlformats.org/officeDocument/2006/relationships/hyperlink" Target="file:///C:\Users\Admin\AppData\Administrator\Desktop\106;fa8b03e8-c84d-48ef-a453-ab7a4c211ad4" TargetMode="External"/><Relationship Id="rId165" Type="http://schemas.openxmlformats.org/officeDocument/2006/relationships/hyperlink" Target="file:///C:\Users\Admin\AppData\Administrator\Desktop\56;1ce67659-0414-4198-94bd-f0b42759b94f" TargetMode="External"/><Relationship Id="rId372" Type="http://schemas.openxmlformats.org/officeDocument/2006/relationships/hyperlink" Target="file:///C:\Users\Admin\AppData\Administrator\Desktop\56;cd1ab41f-8b8a-40bc-ab40-36c96b40b923" TargetMode="External"/><Relationship Id="rId677" Type="http://schemas.openxmlformats.org/officeDocument/2006/relationships/hyperlink" Target="file:///C:\Users\Admin\AppData\Administrator\Desktop\106;b450775f-4f2d-4a5e-bfae-a7219bae5450" TargetMode="External"/><Relationship Id="rId800" Type="http://schemas.openxmlformats.org/officeDocument/2006/relationships/hyperlink" Target="file:///C:\Users\Admin\AppData\Administrator\Desktop\106;b9e7b8e5-3fa4-4b88-8c93-7d3d77d24777" TargetMode="External"/><Relationship Id="rId1223" Type="http://schemas.openxmlformats.org/officeDocument/2006/relationships/hyperlink" Target="file:///C:\Users\Admin\AppData\Administrator\Desktop\106;0812f804-7b54-4555-8712-a418bcf42e2a" TargetMode="External"/><Relationship Id="rId232" Type="http://schemas.openxmlformats.org/officeDocument/2006/relationships/hyperlink" Target="file:///C:\Users\Admin\AppData\Administrator\Desktop\56;c486fff2-4948-441d-930a-def8401c1921" TargetMode="External"/><Relationship Id="rId884" Type="http://schemas.openxmlformats.org/officeDocument/2006/relationships/hyperlink" Target="file:///C:\Users\Admin\AppData\Administrator\Desktop\106;2eab584c-6613-4224-82d3-03d3053d3ddf" TargetMode="External"/><Relationship Id="rId27" Type="http://schemas.openxmlformats.org/officeDocument/2006/relationships/hyperlink" Target="file:///C:\Users\Admin\AppData\Administrator\Desktop\401;5c97c681-a158-4816-916d-0cce05fbbab8" TargetMode="External"/><Relationship Id="rId537" Type="http://schemas.openxmlformats.org/officeDocument/2006/relationships/hyperlink" Target="file:///C:\Users\Admin\AppData\Administrator\Desktop\106;f8d057f7-b964-4a64-9fe5-b512d45aedcc" TargetMode="External"/><Relationship Id="rId744" Type="http://schemas.openxmlformats.org/officeDocument/2006/relationships/hyperlink" Target="file:///C:\Users\Admin\AppData\Administrator\Desktop\106;1ef10d6f-597e-423b-b417-42ad0f55213f" TargetMode="External"/><Relationship Id="rId951" Type="http://schemas.openxmlformats.org/officeDocument/2006/relationships/hyperlink" Target="file:///C:\Users\Admin\AppData\Administrator\Desktop\106;03d7628c-b255-43e0-84a9-593c74c6b43c" TargetMode="External"/><Relationship Id="rId1167" Type="http://schemas.openxmlformats.org/officeDocument/2006/relationships/hyperlink" Target="file:///C:\Users\Admin\AppData\Administrator\Desktop\56;bed31992-a62a-4984-9b3e-60728ca564d3" TargetMode="External"/><Relationship Id="rId80" Type="http://schemas.openxmlformats.org/officeDocument/2006/relationships/hyperlink" Target="file:///C:\Users\Admin\AppData\Administrator\Desktop\106;01a6ca36-4c6a-4f25-8ba2-98314a659a92" TargetMode="External"/><Relationship Id="rId176" Type="http://schemas.openxmlformats.org/officeDocument/2006/relationships/hyperlink" Target="file:///C:\Users\Admin\AppData\Administrator\Desktop\56;b08a845b-42b4-4fe7-91ac-1a7e2ce2a7a4" TargetMode="External"/><Relationship Id="rId383" Type="http://schemas.openxmlformats.org/officeDocument/2006/relationships/hyperlink" Target="file:///C:\Users\Admin\AppData\Administrator\Desktop\56;931797f6-aecd-406f-9a31-932e432df6e2" TargetMode="External"/><Relationship Id="rId590" Type="http://schemas.openxmlformats.org/officeDocument/2006/relationships/hyperlink" Target="file:///C:\Users\Admin\AppData\Administrator\Desktop\106;a84b24eb-5f0e-4920-8a31-ec366dc09e77" TargetMode="External"/><Relationship Id="rId604" Type="http://schemas.openxmlformats.org/officeDocument/2006/relationships/hyperlink" Target="file:///C:\Users\Admin\AppData\Administrator\Desktop\106;105c05b2-6864-4818-b9f6-1e77b0e05012" TargetMode="External"/><Relationship Id="rId811" Type="http://schemas.openxmlformats.org/officeDocument/2006/relationships/hyperlink" Target="file:///C:\Users\Admin\AppData\Administrator\Desktop\106;6deba1a0-52ff-4005-aa9c-cc10545c6b4d" TargetMode="External"/><Relationship Id="rId1027" Type="http://schemas.openxmlformats.org/officeDocument/2006/relationships/hyperlink" Target="file:///C:\Users\Admin\AppData\Administrator\Desktop\106;f0f24123-3766-475f-8ad0-d95427f79b35" TargetMode="External"/><Relationship Id="rId1234" Type="http://schemas.openxmlformats.org/officeDocument/2006/relationships/hyperlink" Target="file:///C:\Users\Admin\AppData\Administrator\Desktop\106;2e292ea5-fcc8-43b3-9400-25d5cb2063af" TargetMode="External"/><Relationship Id="rId243" Type="http://schemas.openxmlformats.org/officeDocument/2006/relationships/hyperlink" Target="file:///C:\Users\Admin\AppData\Administrator\Desktop\56;563c2795-8555-4824-899a-f01a5dbbe590" TargetMode="External"/><Relationship Id="rId450" Type="http://schemas.openxmlformats.org/officeDocument/2006/relationships/hyperlink" Target="file:///C:\Users\Admin\AppData\Administrator\Desktop\56;521b82a0-7bfb-4f44-b006-4ea71f2039aa" TargetMode="External"/><Relationship Id="rId688" Type="http://schemas.openxmlformats.org/officeDocument/2006/relationships/hyperlink" Target="file:///C:\Users\Admin\AppData\Administrator\Desktop\106;c1e2700b-05a6-4df6-b39f-e8d3af10334f" TargetMode="External"/><Relationship Id="rId895" Type="http://schemas.openxmlformats.org/officeDocument/2006/relationships/hyperlink" Target="file:///C:\Users\Admin\AppData\Administrator\Desktop\106;c1e8c20a-fdde-4680-bf60-8131166f5f77" TargetMode="External"/><Relationship Id="rId909" Type="http://schemas.openxmlformats.org/officeDocument/2006/relationships/hyperlink" Target="file:///C:\Users\Admin\AppData\Administrator\Desktop\106;0a2a95bd-eb5f-4022-8358-732e795a5941" TargetMode="External"/><Relationship Id="rId1080" Type="http://schemas.openxmlformats.org/officeDocument/2006/relationships/hyperlink" Target="file:///C:\Users\Admin\AppData\Administrator\Desktop\106;d6c60e68-823f-4d0b-be5b-de86e16329e7" TargetMode="External"/><Relationship Id="rId1301" Type="http://schemas.openxmlformats.org/officeDocument/2006/relationships/hyperlink" Target="file:///C:\Users\Admin\AppData\Administrator\Desktop\106;482beb13-c16f-42d9-9664-c89c5797740f" TargetMode="External"/><Relationship Id="rId38" Type="http://schemas.openxmlformats.org/officeDocument/2006/relationships/hyperlink" Target="file:///C:\Users\Admin\AppData\Administrator\Desktop\401;5c97c681-a158-4816-916d-0cce05fbbab8" TargetMode="External"/><Relationship Id="rId103" Type="http://schemas.openxmlformats.org/officeDocument/2006/relationships/hyperlink" Target="file:///C:\Users\Admin\AppData\Administrator\Desktop\401;da2f8ea8-eac5-493c-899c-6dbac7a9357a" TargetMode="External"/><Relationship Id="rId310" Type="http://schemas.openxmlformats.org/officeDocument/2006/relationships/hyperlink" Target="file:///C:\Users\Admin\AppData\Administrator\Desktop\56;81463d71-b485-4378-ae24-cb769be1e598" TargetMode="External"/><Relationship Id="rId548" Type="http://schemas.openxmlformats.org/officeDocument/2006/relationships/hyperlink" Target="file:///C:\Users\Admin\AppData\Administrator\Desktop\106;0f23ed31-57a4-4812-ba49-f51732a3e845" TargetMode="External"/><Relationship Id="rId755" Type="http://schemas.openxmlformats.org/officeDocument/2006/relationships/hyperlink" Target="file:///C:\Users\Admin\AppData\Administrator\Desktop\106;0ceae6d1-8ff8-4419-b182-d14154c77162" TargetMode="External"/><Relationship Id="rId962" Type="http://schemas.openxmlformats.org/officeDocument/2006/relationships/hyperlink" Target="file:///C:\Users\Admin\AppData\Administrator\Desktop\106;335ab952-6fdb-4a1b-8e38-f78b3397e86f" TargetMode="External"/><Relationship Id="rId1178" Type="http://schemas.openxmlformats.org/officeDocument/2006/relationships/hyperlink" Target="file:///C:\Users\Admin\AppData\Administrator\Desktop\56;ef7ef41a-8d16-4775-be82-9cc05a1fcc47" TargetMode="External"/><Relationship Id="rId91" Type="http://schemas.openxmlformats.org/officeDocument/2006/relationships/hyperlink" Target="file:///C:\Users\Admin\AppData\Administrator\Desktop\106;5ea6e2d1-3ef6-4af5-897b-aaf335b997c1" TargetMode="External"/><Relationship Id="rId187" Type="http://schemas.openxmlformats.org/officeDocument/2006/relationships/hyperlink" Target="file:///C:\Users\Admin\AppData\Administrator\Desktop\106;35bf7092-7315-4d68-9219-dd39945d5dcd" TargetMode="External"/><Relationship Id="rId394" Type="http://schemas.openxmlformats.org/officeDocument/2006/relationships/hyperlink" Target="file:///C:\Users\Admin\AppData\Administrator\Desktop\56;1bbd51f9-018f-488a-8240-83d0e5e729af" TargetMode="External"/><Relationship Id="rId408" Type="http://schemas.openxmlformats.org/officeDocument/2006/relationships/hyperlink" Target="file:///C:\Users\Admin\AppData\Administrator\Desktop\56;2c6cc3da-15df-4967-ad42-00eecc948b21" TargetMode="External"/><Relationship Id="rId615" Type="http://schemas.openxmlformats.org/officeDocument/2006/relationships/hyperlink" Target="file:///C:\Users\Admin\AppData\Administrator\Desktop\106;c68d4ce2-c7cc-4640-93b2-f3c45648066a" TargetMode="External"/><Relationship Id="rId822" Type="http://schemas.openxmlformats.org/officeDocument/2006/relationships/hyperlink" Target="file:///C:\Users\Admin\AppData\Administrator\Desktop\106;0f430477-aed9-4b63-bc10-3d862345e5e1" TargetMode="External"/><Relationship Id="rId1038" Type="http://schemas.openxmlformats.org/officeDocument/2006/relationships/hyperlink" Target="file:///C:\Users\Admin\AppData\Administrator\Desktop\106;8a908b98-0092-4f65-9c00-f26b25a22358" TargetMode="External"/><Relationship Id="rId1245" Type="http://schemas.openxmlformats.org/officeDocument/2006/relationships/hyperlink" Target="file:///C:\Users\Admin\AppData\Administrator\Desktop\106;527e9ef9-9ae1-4700-b418-a3cb4c8eab7f" TargetMode="External"/><Relationship Id="rId254" Type="http://schemas.openxmlformats.org/officeDocument/2006/relationships/hyperlink" Target="file:///C:\Users\Admin\AppData\Administrator\Desktop\56;4a1fd821-9bcb-4856-a4be-7fdbb41737f4" TargetMode="External"/><Relationship Id="rId699" Type="http://schemas.openxmlformats.org/officeDocument/2006/relationships/hyperlink" Target="file:///C:\Users\Admin\AppData\Administrator\Desktop\106;a2474730-f249-4754-a5af-03b3e5e812fb" TargetMode="External"/><Relationship Id="rId1091" Type="http://schemas.openxmlformats.org/officeDocument/2006/relationships/hyperlink" Target="file:///C:\Users\Admin\AppData\Administrator\Desktop\106;f402abf9-be5e-42d8-9fa8-fec84fb2bb3a" TargetMode="External"/><Relationship Id="rId1105" Type="http://schemas.openxmlformats.org/officeDocument/2006/relationships/hyperlink" Target="file:///C:\Users\Admin\AppData\Administrator\Desktop\106;2fd1562d-89b8-4d20-8ee2-b4c64257ca47" TargetMode="External"/><Relationship Id="rId49" Type="http://schemas.openxmlformats.org/officeDocument/2006/relationships/hyperlink" Target="file:///C:\Users\Admin\AppData\Administrator\Desktop\401;5c97c681-a158-4816-916d-0cce05fbbab8" TargetMode="External"/><Relationship Id="rId114" Type="http://schemas.openxmlformats.org/officeDocument/2006/relationships/hyperlink" Target="file:///C:\Users\Admin\AppData\Administrator\Desktop\401;da2f8ea8-eac5-493c-899c-6dbac7a9357a" TargetMode="External"/><Relationship Id="rId461" Type="http://schemas.openxmlformats.org/officeDocument/2006/relationships/hyperlink" Target="file:///C:\Users\Admin\AppData\Administrator\Desktop\401;0a0f639b-3a8b-42bd-aa29-d0bc17c2e087" TargetMode="External"/><Relationship Id="rId559" Type="http://schemas.openxmlformats.org/officeDocument/2006/relationships/hyperlink" Target="file:///C:\Users\Admin\AppData\Administrator\Desktop\106;b379a04f-d0cf-4be6-8550-0abad6cf3c7c" TargetMode="External"/><Relationship Id="rId766" Type="http://schemas.openxmlformats.org/officeDocument/2006/relationships/hyperlink" Target="file:///C:\Users\Admin\AppData\Administrator\Desktop\106;93d0b710-a0c1-4c05-9464-a2bc083bf8db" TargetMode="External"/><Relationship Id="rId1189" Type="http://schemas.openxmlformats.org/officeDocument/2006/relationships/hyperlink" Target="file:///C:\Users\Admin\AppData\Administrator\Desktop\56;ace9a9f9-dde4-4e73-9f76-2f2deab05ac9" TargetMode="External"/><Relationship Id="rId198" Type="http://schemas.openxmlformats.org/officeDocument/2006/relationships/hyperlink" Target="file:///C:\Users\Admin\AppData\Administrator\Desktop\56;d6430315-0cff-4e7a-ae33-e95a9e16a1b5" TargetMode="External"/><Relationship Id="rId321" Type="http://schemas.openxmlformats.org/officeDocument/2006/relationships/hyperlink" Target="file:///C:\Users\Admin\AppData\Administrator\Desktop\56;3474df62-f32f-4eb6-9579-a3b7f097d634" TargetMode="External"/><Relationship Id="rId419" Type="http://schemas.openxmlformats.org/officeDocument/2006/relationships/hyperlink" Target="file:///C:\Users\Admin\AppData\Administrator\Desktop\56;bbebb821-0c8f-405d-ba06-f3a8eddc2fb8" TargetMode="External"/><Relationship Id="rId626" Type="http://schemas.openxmlformats.org/officeDocument/2006/relationships/hyperlink" Target="file:///C:\Users\Admin\AppData\Administrator\Desktop\106;db1bcea5-e066-477e-9aa6-97d1bd305c2a" TargetMode="External"/><Relationship Id="rId973" Type="http://schemas.openxmlformats.org/officeDocument/2006/relationships/hyperlink" Target="file:///C:\Users\Admin\AppData\Administrator\Desktop\106;6123be8c-4d91-4958-8512-f3af2bb0a0b1" TargetMode="External"/><Relationship Id="rId1049" Type="http://schemas.openxmlformats.org/officeDocument/2006/relationships/hyperlink" Target="file:///C:\Users\Admin\AppData\Administrator\Desktop\106;2ac2c3f5-50f5-4a38-9ccb-ba2316ebb3cf" TargetMode="External"/><Relationship Id="rId1256" Type="http://schemas.openxmlformats.org/officeDocument/2006/relationships/hyperlink" Target="file:///C:\Users\Admin\AppData\Administrator\Desktop\106;43db800d-ec53-4ee7-b83c-95814446820d" TargetMode="External"/><Relationship Id="rId833" Type="http://schemas.openxmlformats.org/officeDocument/2006/relationships/hyperlink" Target="file:///C:\Users\Admin\AppData\Administrator\Desktop\106;2b5cd3f2-ece3-4de5-82dc-d117b4b13bd3" TargetMode="External"/><Relationship Id="rId1116" Type="http://schemas.openxmlformats.org/officeDocument/2006/relationships/hyperlink" Target="file:///C:\Users\Admin\AppData\Administrator\Desktop\106;b104312b-5cb3-4409-b034-f3df75511696" TargetMode="External"/><Relationship Id="rId265" Type="http://schemas.openxmlformats.org/officeDocument/2006/relationships/hyperlink" Target="file:///C:\Users\Admin\AppData\Administrator\Desktop\106;d0e6bebf-bf81-4820-9ffd-0972e85fe152" TargetMode="External"/><Relationship Id="rId472" Type="http://schemas.openxmlformats.org/officeDocument/2006/relationships/hyperlink" Target="file:///C:\Users\Admin\AppData\Administrator\Desktop\401;1dbfa368-d910-4642-8ba3-57662f12598d" TargetMode="External"/><Relationship Id="rId900" Type="http://schemas.openxmlformats.org/officeDocument/2006/relationships/hyperlink" Target="file:///C:\Users\Admin\AppData\Administrator\Desktop\106;59cec4a6-1450-43f9-9883-d5ec65149ccb" TargetMode="External"/><Relationship Id="rId125" Type="http://schemas.openxmlformats.org/officeDocument/2006/relationships/hyperlink" Target="file:///C:\Users\Admin\AppData\Administrator\Desktop\401;a9af36ef-b4c7-4643-ab65-38dcac8bdc27" TargetMode="External"/><Relationship Id="rId332" Type="http://schemas.openxmlformats.org/officeDocument/2006/relationships/hyperlink" Target="file:///C:\Users\Admin\AppData\Administrator\Desktop\401;19e378b1-9703-4cb3-9a25-39ae5f265158" TargetMode="External"/><Relationship Id="rId777" Type="http://schemas.openxmlformats.org/officeDocument/2006/relationships/hyperlink" Target="file:///C:\Users\Admin\AppData\Administrator\Desktop\106;3d998114-b510-45c4-ae78-a3669c22a99b" TargetMode="External"/><Relationship Id="rId984" Type="http://schemas.openxmlformats.org/officeDocument/2006/relationships/hyperlink" Target="file:///C:\Users\Admin\AppData\Administrator\Desktop\106;bf27e52a-a70a-4231-8cde-524a26715759" TargetMode="External"/><Relationship Id="rId637" Type="http://schemas.openxmlformats.org/officeDocument/2006/relationships/hyperlink" Target="file:///C:\Users\Admin\AppData\Administrator\Desktop\106;091a0eec-3feb-491d-96a0-f2f2adc7b63f" TargetMode="External"/><Relationship Id="rId844" Type="http://schemas.openxmlformats.org/officeDocument/2006/relationships/hyperlink" Target="file:///C:\Users\Admin\AppData\Administrator\Desktop\106;458abd64-0b87-4a1a-ac53-53f848b2167d" TargetMode="External"/><Relationship Id="rId1267" Type="http://schemas.openxmlformats.org/officeDocument/2006/relationships/hyperlink" Target="file:///C:\Users\Admin\AppData\Administrator\Desktop\106;5cef12b2-c192-4d32-a103-2cb863a7af7c" TargetMode="External"/><Relationship Id="rId276" Type="http://schemas.openxmlformats.org/officeDocument/2006/relationships/hyperlink" Target="file:///C:\Users\Admin\AppData\Administrator\Desktop\106;0b88fbb9-32cc-4ee0-99f8-72adba266a16" TargetMode="External"/><Relationship Id="rId483" Type="http://schemas.openxmlformats.org/officeDocument/2006/relationships/hyperlink" Target="file:///C:\Users\Admin\AppData\Administrator\Desktop\106;9165ceef-7e4f-47f4-9542-b9aa0c877766" TargetMode="External"/><Relationship Id="rId690" Type="http://schemas.openxmlformats.org/officeDocument/2006/relationships/hyperlink" Target="file:///C:\Users\Admin\AppData\Administrator\Desktop\106;76896358-bbae-4d99-8f54-8c2a6e96096b" TargetMode="External"/><Relationship Id="rId704" Type="http://schemas.openxmlformats.org/officeDocument/2006/relationships/hyperlink" Target="file:///C:\Users\Admin\AppData\Administrator\Desktop\106;db1bcea5-e066-477e-9aa6-97d1bd305c2a" TargetMode="External"/><Relationship Id="rId911" Type="http://schemas.openxmlformats.org/officeDocument/2006/relationships/hyperlink" Target="file:///C:\Users\Admin\AppData\Administrator\Desktop\106;301bc270-9929-4d5e-a59f-31a29100c11d" TargetMode="External"/><Relationship Id="rId1127" Type="http://schemas.openxmlformats.org/officeDocument/2006/relationships/hyperlink" Target="file:///C:\Users\Admin\AppData\Administrator\Desktop\401;7bd5cfe8-b738-424c-8192-0adc63c6922a" TargetMode="External"/><Relationship Id="rId40" Type="http://schemas.openxmlformats.org/officeDocument/2006/relationships/hyperlink" Target="file:///C:\Users\Admin\AppData\Administrator\Desktop\401;83644ab5-d819-4cda-b26e-0b5ad5403c8c" TargetMode="External"/><Relationship Id="rId136" Type="http://schemas.openxmlformats.org/officeDocument/2006/relationships/hyperlink" Target="file:///C:\Users\Admin\AppData\Administrator\Desktop\56;6b9a4f6f-cf1f-411e-890e-eb07f912a9e8" TargetMode="External"/><Relationship Id="rId343" Type="http://schemas.openxmlformats.org/officeDocument/2006/relationships/hyperlink" Target="file:///C:\Users\Admin\AppData\Administrator\Desktop\56;2d607af1-7f69-4d98-a59e-24c5e259094f" TargetMode="External"/><Relationship Id="rId550" Type="http://schemas.openxmlformats.org/officeDocument/2006/relationships/hyperlink" Target="file:///C:\Users\Admin\AppData\Administrator\Desktop\106;d5ac17f0-cd82-457f-9b82-dd857669d3a6" TargetMode="External"/><Relationship Id="rId788" Type="http://schemas.openxmlformats.org/officeDocument/2006/relationships/hyperlink" Target="file:///C:\Users\Admin\AppData\Administrator\Desktop\106;23353429-808e-4356-a504-cb929c40d0b5" TargetMode="External"/><Relationship Id="rId995" Type="http://schemas.openxmlformats.org/officeDocument/2006/relationships/hyperlink" Target="file:///C:\Users\Admin\AppData\Administrator\Desktop\106;e60d8f53-115b-4f73-92cb-37b3f7b8c5ad" TargetMode="External"/><Relationship Id="rId1180" Type="http://schemas.openxmlformats.org/officeDocument/2006/relationships/hyperlink" Target="file:///C:\Users\Admin\AppData\Administrator\Desktop\56;2f835b96-1235-490e-8252-6e0912bb3cbf" TargetMode="External"/><Relationship Id="rId203" Type="http://schemas.openxmlformats.org/officeDocument/2006/relationships/hyperlink" Target="file:///C:\Users\Admin\AppData\Administrator\Desktop\56;c9dcf568-87b0-45c5-8e81-416bd3c6c3a8" TargetMode="External"/><Relationship Id="rId648" Type="http://schemas.openxmlformats.org/officeDocument/2006/relationships/hyperlink" Target="file:///C:\Users\Admin\AppData\Administrator\Desktop\106;a208b9f0-d694-4c47-b8eb-a60fc89f1b85" TargetMode="External"/><Relationship Id="rId855" Type="http://schemas.openxmlformats.org/officeDocument/2006/relationships/hyperlink" Target="file:///C:\Users\Admin\AppData\Administrator\Desktop\106;95f55d87-5002-4624-9e8b-7d4d531ab080" TargetMode="External"/><Relationship Id="rId1040" Type="http://schemas.openxmlformats.org/officeDocument/2006/relationships/hyperlink" Target="file:///C:\Users\Admin\AppData\Administrator\Desktop\106;a5f15454-0835-4159-8ed8-52056fb77916" TargetMode="External"/><Relationship Id="rId1278" Type="http://schemas.openxmlformats.org/officeDocument/2006/relationships/hyperlink" Target="file:///C:\Users\Admin\AppData\Administrator\Desktop\157;fa9fcdf6-d545-49fc-8d37-3385ee21397e" TargetMode="External"/><Relationship Id="rId287" Type="http://schemas.openxmlformats.org/officeDocument/2006/relationships/hyperlink" Target="file:///C:\Users\Admin\AppData\Administrator\Desktop\56;bbb1285b-0ed6-48cf-b8e0-baaee6afd45c" TargetMode="External"/><Relationship Id="rId410" Type="http://schemas.openxmlformats.org/officeDocument/2006/relationships/hyperlink" Target="file:///C:\Users\Admin\AppData\Administrator\Desktop\56;60d5b43c-f82f-4aea-9fb2-1b3a57eebd4d" TargetMode="External"/><Relationship Id="rId494" Type="http://schemas.openxmlformats.org/officeDocument/2006/relationships/hyperlink" Target="file:///C:\Users\Admin\AppData\Administrator\Desktop\106;19c75782-8db5-42fa-b9f6-b6537d254117" TargetMode="External"/><Relationship Id="rId508" Type="http://schemas.openxmlformats.org/officeDocument/2006/relationships/hyperlink" Target="file:///C:\Users\Admin\AppData\Administrator\Desktop\401;9e4bad66-35d0-4a79-96ea-a36682a29691" TargetMode="External"/><Relationship Id="rId715" Type="http://schemas.openxmlformats.org/officeDocument/2006/relationships/hyperlink" Target="file:///C:\Users\Admin\AppData\Administrator\Desktop\106;c55a6388-dc9b-4a03-8d88-cdf342495b8f" TargetMode="External"/><Relationship Id="rId922" Type="http://schemas.openxmlformats.org/officeDocument/2006/relationships/hyperlink" Target="file:///C:\Users\Admin\AppData\Administrator\Desktop\157;c2ceffac-e68d-4122-9ab8-a2eced9343c1" TargetMode="External"/><Relationship Id="rId1138" Type="http://schemas.openxmlformats.org/officeDocument/2006/relationships/hyperlink" Target="file:///C:\Users\Admin\AppData\Administrator\Desktop\56;737ff217-8c63-4f88-a0ba-7d01e539fa61" TargetMode="External"/><Relationship Id="rId147" Type="http://schemas.openxmlformats.org/officeDocument/2006/relationships/hyperlink" Target="file:///C:\Users\Admin\AppData\Administrator\Desktop\56;6fca7f64-aad5-4b1f-83de-2e6233d7c298" TargetMode="External"/><Relationship Id="rId354" Type="http://schemas.openxmlformats.org/officeDocument/2006/relationships/hyperlink" Target="file:///C:\Users\Admin\AppData\Administrator\Desktop\401;236b5de1-2ee6-4fdd-a25c-2004508adac2" TargetMode="External"/><Relationship Id="rId799" Type="http://schemas.openxmlformats.org/officeDocument/2006/relationships/hyperlink" Target="file:///C:\Users\Admin\AppData\Administrator\Desktop\106;a208b9f0-d694-4c47-b8eb-a60fc89f1b85" TargetMode="External"/><Relationship Id="rId1191" Type="http://schemas.openxmlformats.org/officeDocument/2006/relationships/hyperlink" Target="file:///C:\Users\Admin\AppData\Administrator\Desktop\56;063a9561-1c06-4b0e-8f38-a205252037d4" TargetMode="External"/><Relationship Id="rId1205" Type="http://schemas.openxmlformats.org/officeDocument/2006/relationships/hyperlink" Target="file:///C:\Users\Admin\AppData\Administrator\Desktop\56;76bd990c-efe1-4873-b7a2-d973d7df3ff6" TargetMode="External"/><Relationship Id="rId51" Type="http://schemas.openxmlformats.org/officeDocument/2006/relationships/hyperlink" Target="file:///C:\Users\Admin\AppData\Administrator\Desktop\401;83644ab5-d819-4cda-b26e-0b5ad5403c8c" TargetMode="External"/><Relationship Id="rId561" Type="http://schemas.openxmlformats.org/officeDocument/2006/relationships/hyperlink" Target="file:///C:\Users\Admin\AppData\Administrator\Desktop\106;72d57882-be49-4db3-8cd9-eef303d07d1c" TargetMode="External"/><Relationship Id="rId659" Type="http://schemas.openxmlformats.org/officeDocument/2006/relationships/hyperlink" Target="file:///C:\Users\Admin\AppData\Administrator\Desktop\106;6a6fcd44-6402-4e5c-a467-dc334522d42d" TargetMode="External"/><Relationship Id="rId866" Type="http://schemas.openxmlformats.org/officeDocument/2006/relationships/hyperlink" Target="file:///C:\Users\Admin\AppData\Administrator\Desktop\106;0446276c-aa9d-497c-ba4d-074f96569257" TargetMode="External"/><Relationship Id="rId1289" Type="http://schemas.openxmlformats.org/officeDocument/2006/relationships/hyperlink" Target="file:///C:\Users\Admin\AppData\Administrator\Desktop\106;3593fac4-955b-4d26-afd8-ee0ed31e0e90" TargetMode="External"/><Relationship Id="rId214" Type="http://schemas.openxmlformats.org/officeDocument/2006/relationships/hyperlink" Target="file:///C:\Users\Admin\AppData\Administrator\Desktop\56;cda1d7c3-4649-467a-a0b1-eecb4022ff26" TargetMode="External"/><Relationship Id="rId298" Type="http://schemas.openxmlformats.org/officeDocument/2006/relationships/hyperlink" Target="file:///C:\Users\Admin\AppData\Administrator\Desktop\56;4391ca62-4c37-4e26-a8a7-43a6ed280d8f" TargetMode="External"/><Relationship Id="rId421" Type="http://schemas.openxmlformats.org/officeDocument/2006/relationships/hyperlink" Target="file:///C:\Users\Admin\AppData\Administrator\Desktop\56;817161f0-319c-4a9b-8feb-81ee5ca227fd" TargetMode="External"/><Relationship Id="rId519" Type="http://schemas.openxmlformats.org/officeDocument/2006/relationships/hyperlink" Target="file:///C:\Users\Admin\AppData\Administrator\Desktop\106;192167a5-8f65-4871-b950-fb76afbe7d00" TargetMode="External"/><Relationship Id="rId1051" Type="http://schemas.openxmlformats.org/officeDocument/2006/relationships/hyperlink" Target="file:///C:\Users\Admin\AppData\Administrator\Desktop\106;cd484baa-728a-44f8-a318-5041b25ccc88" TargetMode="External"/><Relationship Id="rId1149" Type="http://schemas.openxmlformats.org/officeDocument/2006/relationships/hyperlink" Target="file:///C:\Users\Admin\AppData\Administrator\Desktop\56;4193a0f6-166c-4818-a5dd-19eb393fbeb5" TargetMode="External"/><Relationship Id="rId158" Type="http://schemas.openxmlformats.org/officeDocument/2006/relationships/hyperlink" Target="file:///C:\Users\Admin\AppData\Administrator\Desktop\56;3ad25e7b-3f08-4de2-9ae6-9b15b908270e" TargetMode="External"/><Relationship Id="rId726" Type="http://schemas.openxmlformats.org/officeDocument/2006/relationships/hyperlink" Target="file:///C:\Users\Admin\AppData\Administrator\Desktop\106;b7e94e40-2ec0-40b3-ac8d-140e9c3ab4f5" TargetMode="External"/><Relationship Id="rId933" Type="http://schemas.openxmlformats.org/officeDocument/2006/relationships/hyperlink" Target="file:///C:\Users\Admin\AppData\Administrator\Desktop\106;5dc9c72b-4383-4e68-82b2-766611ea1249" TargetMode="External"/><Relationship Id="rId1009" Type="http://schemas.openxmlformats.org/officeDocument/2006/relationships/hyperlink" Target="file:///C:\Users\Admin\AppData\Administrator\Desktop\106;f8b7a7c2-25e3-4101-99ee-45ca73f9069f" TargetMode="External"/><Relationship Id="rId62" Type="http://schemas.openxmlformats.org/officeDocument/2006/relationships/hyperlink" Target="file:///C:\Users\Admin\AppData\Administrator\Desktop\401;83644ab5-d819-4cda-b26e-0b5ad5403c8c" TargetMode="External"/><Relationship Id="rId365" Type="http://schemas.openxmlformats.org/officeDocument/2006/relationships/hyperlink" Target="file:///C:\Users\Admin\AppData\Administrator\Desktop\56;64c4777c-d385-479f-851c-8d9592bcf2cd" TargetMode="External"/><Relationship Id="rId572" Type="http://schemas.openxmlformats.org/officeDocument/2006/relationships/hyperlink" Target="file:///C:\Users\Admin\AppData\Administrator\Desktop\106;842a9a56-3aa2-45a2-821c-ef8d83c1b1f4" TargetMode="External"/><Relationship Id="rId1216" Type="http://schemas.openxmlformats.org/officeDocument/2006/relationships/hyperlink" Target="file:///C:\Users\Admin\AppData\Administrator\Desktop\106;a22a2dfa-04c2-45c6-a766-64e6e3369a70" TargetMode="External"/><Relationship Id="rId225" Type="http://schemas.openxmlformats.org/officeDocument/2006/relationships/hyperlink" Target="file:///C:\Users\Admin\AppData\Administrator\Desktop\56;2f7df6cb-43d5-4c86-8464-d65fbe62e750" TargetMode="External"/><Relationship Id="rId432" Type="http://schemas.openxmlformats.org/officeDocument/2006/relationships/hyperlink" Target="file:///C:\Users\Admin\AppData\Administrator\Desktop\56;0474a2cf-6c95-40d8-92fe-109131b6cce4" TargetMode="External"/><Relationship Id="rId877" Type="http://schemas.openxmlformats.org/officeDocument/2006/relationships/hyperlink" Target="file:///C:\Users\Admin\AppData\Administrator\Desktop\106;7b83ea76-bf75-4f00-b852-04dc710b439e" TargetMode="External"/><Relationship Id="rId1062" Type="http://schemas.openxmlformats.org/officeDocument/2006/relationships/hyperlink" Target="file:///C:\Users\Admin\AppData\Administrator\Desktop\106;5ac9f630-d442-44df-ba72-200f6150b511" TargetMode="External"/><Relationship Id="rId737" Type="http://schemas.openxmlformats.org/officeDocument/2006/relationships/hyperlink" Target="file:///C:\Users\Admin\AppData\Administrator\Desktop\106;07a0f261-c82d-4a12-aabc-00f7adcc1c71" TargetMode="External"/><Relationship Id="rId944" Type="http://schemas.openxmlformats.org/officeDocument/2006/relationships/hyperlink" Target="file:///C:\Users\Admin\AppData\Administrator\Desktop\106;dae6dda0-c60c-4f6b-991c-35324bd8731c" TargetMode="External"/><Relationship Id="rId73" Type="http://schemas.openxmlformats.org/officeDocument/2006/relationships/hyperlink" Target="file:///C:\Users\Admin\AppData\Administrator\Desktop\106;b1e06f05-aa24-4a44-8283-db01fda0c8b4" TargetMode="External"/><Relationship Id="rId169" Type="http://schemas.openxmlformats.org/officeDocument/2006/relationships/hyperlink" Target="file:///C:\Users\Admin\AppData\Administrator\Desktop\56;c7d334ab-bbcb-4d27-b0d2-f01f9eb9049f" TargetMode="External"/><Relationship Id="rId376" Type="http://schemas.openxmlformats.org/officeDocument/2006/relationships/hyperlink" Target="file:///C:\Users\Admin\AppData\Administrator\Desktop\56;50a40ee0-6440-48fa-9570-b8bbf384c65f" TargetMode="External"/><Relationship Id="rId583" Type="http://schemas.openxmlformats.org/officeDocument/2006/relationships/hyperlink" Target="file:///C:\Users\Admin\AppData\Administrator\Desktop\106;d21f317d-d9ed-4e9b-bee0-5715f85263b1" TargetMode="External"/><Relationship Id="rId790" Type="http://schemas.openxmlformats.org/officeDocument/2006/relationships/hyperlink" Target="file:///C:\Users\Admin\AppData\Administrator\Desktop\106;091a0eec-3feb-491d-96a0-f2f2adc7b63f" TargetMode="External"/><Relationship Id="rId804" Type="http://schemas.openxmlformats.org/officeDocument/2006/relationships/hyperlink" Target="file:///C:\Users\Admin\AppData\Administrator\Desktop\106;b97f897a-fe4b-4644-9963-0b764801cf06" TargetMode="External"/><Relationship Id="rId1227" Type="http://schemas.openxmlformats.org/officeDocument/2006/relationships/hyperlink" Target="file:///C:\Users\Admin\AppData\Administrator\Desktop\106;db59ad75-39fe-4ae5-aa64-61c1c2ea7ec0" TargetMode="External"/><Relationship Id="rId4" Type="http://schemas.openxmlformats.org/officeDocument/2006/relationships/hyperlink" Target="file:///C:\Users\Admin\AppData\Administrator\Desktop\401;0a0f639b-3a8b-42bd-aa29-d0bc17c2e087" TargetMode="External"/><Relationship Id="rId236" Type="http://schemas.openxmlformats.org/officeDocument/2006/relationships/hyperlink" Target="file:///C:\Users\Admin\AppData\Administrator\Desktop\56;64c4777c-d385-479f-851c-8d9592bcf2cd" TargetMode="External"/><Relationship Id="rId443" Type="http://schemas.openxmlformats.org/officeDocument/2006/relationships/hyperlink" Target="file:///C:\Users\Admin\AppData\Administrator\Desktop\56;ccd28569-41e0-4599-aa56-6f4a535dd90c" TargetMode="External"/><Relationship Id="rId650" Type="http://schemas.openxmlformats.org/officeDocument/2006/relationships/hyperlink" Target="file:///C:\Users\Admin\AppData\Administrator\Desktop\106;11adba7a-5459-436f-89b2-a8c835d13dbd" TargetMode="External"/><Relationship Id="rId888" Type="http://schemas.openxmlformats.org/officeDocument/2006/relationships/hyperlink" Target="file:///C:\Users\Admin\AppData\Administrator\Desktop\106;0c121734-8a4e-48c7-a2d2-6ee666274e88" TargetMode="External"/><Relationship Id="rId1073" Type="http://schemas.openxmlformats.org/officeDocument/2006/relationships/hyperlink" Target="file:///C:\Users\Admin\AppData\Administrator\Desktop\106;166f1da3-7348-4727-b48a-aba40760dc6b" TargetMode="External"/><Relationship Id="rId1280" Type="http://schemas.openxmlformats.org/officeDocument/2006/relationships/hyperlink" Target="file:///C:\Users\Admin\AppData\Administrator\Desktop\106;dddfb2b1-0de1-4039-a2d7-61ca8c08a17d" TargetMode="External"/><Relationship Id="rId303" Type="http://schemas.openxmlformats.org/officeDocument/2006/relationships/hyperlink" Target="file:///C:\Users\Admin\AppData\Administrator\Desktop\56;3f6855eb-601b-4916-ac47-9a7cd12f10d9" TargetMode="External"/><Relationship Id="rId748" Type="http://schemas.openxmlformats.org/officeDocument/2006/relationships/hyperlink" Target="file:///C:\Users\Admin\AppData\Administrator\Desktop\106;5fde37ce-b9ce-4bf8-a86b-490479420bff" TargetMode="External"/><Relationship Id="rId955" Type="http://schemas.openxmlformats.org/officeDocument/2006/relationships/hyperlink" Target="file:///C:\Users\Admin\AppData\Administrator\Desktop\106;1696bccd-ce2b-43e6-a4cf-32357ecc3e34" TargetMode="External"/><Relationship Id="rId1140" Type="http://schemas.openxmlformats.org/officeDocument/2006/relationships/hyperlink" Target="file:///C:\Users\Admin\AppData\Administrator\Desktop\56;9d048a72-a625-4dd7-a7be-a3422f116050" TargetMode="External"/><Relationship Id="rId84" Type="http://schemas.openxmlformats.org/officeDocument/2006/relationships/hyperlink" Target="file:///C:\Users\Admin\AppData\Administrator\Desktop\106;d641904d-743e-4780-bfad-491ccc6d7897" TargetMode="External"/><Relationship Id="rId387" Type="http://schemas.openxmlformats.org/officeDocument/2006/relationships/hyperlink" Target="file:///C:\Users\Admin\AppData\Administrator\Desktop\56;b75c5852-2cd4-4330-82c6-fad60b08f473" TargetMode="External"/><Relationship Id="rId510" Type="http://schemas.openxmlformats.org/officeDocument/2006/relationships/hyperlink" Target="file:///C:\Users\Admin\AppData\Administrator\Desktop\106;2509d6a4-5f59-461b-8766-08644b473833" TargetMode="External"/><Relationship Id="rId594" Type="http://schemas.openxmlformats.org/officeDocument/2006/relationships/hyperlink" Target="file:///C:\Users\Admin\AppData\Administrator\Desktop\106;d6bcacc7-f0ad-40c2-92c7-119f3e832fd7" TargetMode="External"/><Relationship Id="rId608" Type="http://schemas.openxmlformats.org/officeDocument/2006/relationships/hyperlink" Target="file:///C:\Users\Admin\AppData\Administrator\Desktop\106;a2871953-1414-40ea-8e35-01637f0c16d3" TargetMode="External"/><Relationship Id="rId815" Type="http://schemas.openxmlformats.org/officeDocument/2006/relationships/hyperlink" Target="file:///C:\Users\Admin\AppData\Administrator\Desktop\106;1ef10d6f-597e-423b-b417-42ad0f55213f" TargetMode="External"/><Relationship Id="rId1238" Type="http://schemas.openxmlformats.org/officeDocument/2006/relationships/hyperlink" Target="file:///C:\Users\Admin\AppData\Administrator\Desktop\106;9c3e0034-a72e-4260-96e7-de974a4a3505" TargetMode="External"/><Relationship Id="rId247" Type="http://schemas.openxmlformats.org/officeDocument/2006/relationships/hyperlink" Target="file:///C:\Users\Admin\AppData\Administrator\Desktop\56;3adc36f8-89b2-462c-8740-619e47a7c658" TargetMode="External"/><Relationship Id="rId899" Type="http://schemas.openxmlformats.org/officeDocument/2006/relationships/hyperlink" Target="file:///C:\Users\Admin\AppData\Administrator\Desktop\106;08d34561-3285-401c-a3ab-504e62990d1a" TargetMode="External"/><Relationship Id="rId1000" Type="http://schemas.openxmlformats.org/officeDocument/2006/relationships/hyperlink" Target="file:///C:\Users\Admin\AppData\Administrator\Desktop\106;d4fa7e1e-dc18-4020-870c-4c48b183608c" TargetMode="External"/><Relationship Id="rId1084" Type="http://schemas.openxmlformats.org/officeDocument/2006/relationships/hyperlink" Target="file:///C:\Users\Admin\AppData\Administrator\Desktop\106;a84d3bb9-df4e-499e-b2ff-25420e5602f4" TargetMode="External"/><Relationship Id="rId1305" Type="http://schemas.openxmlformats.org/officeDocument/2006/relationships/hyperlink" Target="file:///C:\Users\Admin\AppData\Administrator\Desktop\106;c4da9596-e5d3-46ad-b609-59d729ed1860" TargetMode="External"/><Relationship Id="rId107" Type="http://schemas.openxmlformats.org/officeDocument/2006/relationships/hyperlink" Target="file:///C:\Users\Admin\AppData\Administrator\Desktop\401;a0449383-34d5-4516-b5bc-6e2b27b36357" TargetMode="External"/><Relationship Id="rId454" Type="http://schemas.openxmlformats.org/officeDocument/2006/relationships/hyperlink" Target="file:///C:\Users\Admin\AppData\Administrator\Desktop\56;315ee551-10ed-48be-8234-879830a27f01" TargetMode="External"/><Relationship Id="rId661" Type="http://schemas.openxmlformats.org/officeDocument/2006/relationships/hyperlink" Target="file:///C:\Users\Admin\AppData\Administrator\Desktop\106;0446276c-aa9d-497c-ba4d-074f96569257" TargetMode="External"/><Relationship Id="rId759" Type="http://schemas.openxmlformats.org/officeDocument/2006/relationships/hyperlink" Target="file:///C:\Users\Admin\AppData\Administrator\Desktop\106;500c0f2a-c042-44a8-850c-d76da97d6dc3" TargetMode="External"/><Relationship Id="rId966" Type="http://schemas.openxmlformats.org/officeDocument/2006/relationships/hyperlink" Target="file:///C:\Users\Admin\AppData\Administrator\Desktop\106;c7104e1d-414a-4366-8b61-2520e1916cbd" TargetMode="External"/><Relationship Id="rId1291" Type="http://schemas.openxmlformats.org/officeDocument/2006/relationships/hyperlink" Target="file:///C:\Users\Admin\AppData\Administrator\Desktop\106;f185821a-a424-4134-8fd3-b99766438c03" TargetMode="External"/><Relationship Id="rId11" Type="http://schemas.openxmlformats.org/officeDocument/2006/relationships/hyperlink" Target="file:///C:\Users\Admin\AppData\Administrator\Desktop\401;fa95e123-76c2-43a8-943a-567a0b128e4c" TargetMode="External"/><Relationship Id="rId314" Type="http://schemas.openxmlformats.org/officeDocument/2006/relationships/hyperlink" Target="file:///C:\Users\Admin\AppData\Administrator\Desktop\56;23338c62-3d26-4c29-9c42-82d70438ffb2" TargetMode="External"/><Relationship Id="rId398" Type="http://schemas.openxmlformats.org/officeDocument/2006/relationships/hyperlink" Target="file:///C:\Users\Admin\AppData\Administrator\Desktop\56;1ce67659-0414-4198-94bd-f0b42759b94f" TargetMode="External"/><Relationship Id="rId521" Type="http://schemas.openxmlformats.org/officeDocument/2006/relationships/hyperlink" Target="file:///C:\Users\Admin\AppData\Administrator\Desktop\106;5dd39c40-a4de-4e73-80d6-6fdeb9393db2" TargetMode="External"/><Relationship Id="rId619" Type="http://schemas.openxmlformats.org/officeDocument/2006/relationships/hyperlink" Target="file:///C:\Users\Admin\AppData\Administrator\Desktop\106;458abd64-0b87-4a1a-ac53-53f848b2167d" TargetMode="External"/><Relationship Id="rId1151" Type="http://schemas.openxmlformats.org/officeDocument/2006/relationships/hyperlink" Target="file:///C:\Users\Admin\AppData\Administrator\Desktop\56;08d58272-630e-448d-8734-101f203377a5" TargetMode="External"/><Relationship Id="rId1249" Type="http://schemas.openxmlformats.org/officeDocument/2006/relationships/hyperlink" Target="file:///C:\Users\Admin\AppData\Administrator\Desktop\106;3db26d22-73b1-497b-b5a9-2a1d5686cc5b" TargetMode="External"/><Relationship Id="rId95" Type="http://schemas.openxmlformats.org/officeDocument/2006/relationships/hyperlink" Target="file:///C:\Users\Admin\AppData\Administrator\Desktop\56;42f5f66f-6c12-436e-886d-0d72fdf96eaf" TargetMode="External"/><Relationship Id="rId160" Type="http://schemas.openxmlformats.org/officeDocument/2006/relationships/hyperlink" Target="file:///C:\Users\Admin\AppData\Administrator\Desktop\56;054e2038-5638-45c8-ab34-a10553302f49" TargetMode="External"/><Relationship Id="rId826" Type="http://schemas.openxmlformats.org/officeDocument/2006/relationships/hyperlink" Target="file:///C:\Users\Admin\AppData\Administrator\Desktop\106;500c0f2a-c042-44a8-850c-d76da97d6dc3" TargetMode="External"/><Relationship Id="rId1011" Type="http://schemas.openxmlformats.org/officeDocument/2006/relationships/hyperlink" Target="file:///C:\Users\Admin\AppData\Administrator\Desktop\106;922b1370-390d-44df-9b7a-490ae51b907b" TargetMode="External"/><Relationship Id="rId1109" Type="http://schemas.openxmlformats.org/officeDocument/2006/relationships/hyperlink" Target="file:///C:\Users\Admin\AppData\Administrator\Desktop\106;6ba00553-73c3-4f91-8520-5a4d5afb4952" TargetMode="External"/><Relationship Id="rId258" Type="http://schemas.openxmlformats.org/officeDocument/2006/relationships/hyperlink" Target="file:///C:\Users\Admin\AppData\Administrator\Desktop\56;2b45f41e-5f90-4ecf-a5f9-2c96c2ea50fc" TargetMode="External"/><Relationship Id="rId465" Type="http://schemas.openxmlformats.org/officeDocument/2006/relationships/hyperlink" Target="file:///C:\Users\Admin\AppData\Administrator\Desktop\401;83644ab5-d819-4cda-b26e-0b5ad5403c8c" TargetMode="External"/><Relationship Id="rId672" Type="http://schemas.openxmlformats.org/officeDocument/2006/relationships/hyperlink" Target="file:///C:\Users\Admin\AppData\Administrator\Desktop\106;9badacb9-21fd-4b56-bfd3-ebd74cba65d9" TargetMode="External"/><Relationship Id="rId1095" Type="http://schemas.openxmlformats.org/officeDocument/2006/relationships/hyperlink" Target="file:///C:\Users\Admin\AppData\Administrator\Desktop\106;4e9a2144-358a-47eb-8cd0-a248b8077ed3" TargetMode="External"/><Relationship Id="rId22" Type="http://schemas.openxmlformats.org/officeDocument/2006/relationships/hyperlink" Target="file:///C:\Users\Admin\AppData\Administrator\Desktop\401;485860d3-0b8a-4406-b70a-04d5790f106d" TargetMode="External"/><Relationship Id="rId118" Type="http://schemas.openxmlformats.org/officeDocument/2006/relationships/hyperlink" Target="file:///C:\Users\Admin\AppData\Administrator\Desktop\401;a0449383-34d5-4516-b5bc-6e2b27b36357" TargetMode="External"/><Relationship Id="rId325" Type="http://schemas.openxmlformats.org/officeDocument/2006/relationships/hyperlink" Target="file:///C:\Users\Admin\AppData\Administrator\Desktop\56;aa02ccac-b6f4-469c-a8f2-c4f1ce023747" TargetMode="External"/><Relationship Id="rId532" Type="http://schemas.openxmlformats.org/officeDocument/2006/relationships/hyperlink" Target="file:///C:\Users\Admin\AppData\Administrator\Desktop\401;52b7739c-1570-4632-8e07-756480cc248d" TargetMode="External"/><Relationship Id="rId977" Type="http://schemas.openxmlformats.org/officeDocument/2006/relationships/hyperlink" Target="file:///C:\Users\Admin\AppData\Administrator\Desktop\106;a78b9b75-27e8-4284-ba51-e01dfb2bc9ce" TargetMode="External"/><Relationship Id="rId1162" Type="http://schemas.openxmlformats.org/officeDocument/2006/relationships/hyperlink" Target="file:///C:\Users\Admin\AppData\Administrator\Desktop\56;14fc0cf3-9ca5-4255-86c0-e3e7bc178591" TargetMode="External"/><Relationship Id="rId171" Type="http://schemas.openxmlformats.org/officeDocument/2006/relationships/hyperlink" Target="file:///C:\Users\Admin\AppData\Administrator\Desktop\56;2a92d85f-b5c0-43f7-b091-fa3b6f6cb9b2" TargetMode="External"/><Relationship Id="rId837" Type="http://schemas.openxmlformats.org/officeDocument/2006/relationships/hyperlink" Target="file:///C:\Users\Admin\AppData\Administrator\Desktop\106;c1e2700b-05a6-4df6-b39f-e8d3af10334f" TargetMode="External"/><Relationship Id="rId1022" Type="http://schemas.openxmlformats.org/officeDocument/2006/relationships/hyperlink" Target="file:///C:\Users\Admin\AppData\Administrator\Desktop\106;8e56bd21-d765-468b-8c55-b64787fd249d" TargetMode="External"/><Relationship Id="rId269" Type="http://schemas.openxmlformats.org/officeDocument/2006/relationships/hyperlink" Target="file:///C:\Users\Admin\AppData\Administrator\Desktop\56;0ede81c6-5fb8-4e6d-bf67-8c90f5dda8e9" TargetMode="External"/><Relationship Id="rId476" Type="http://schemas.openxmlformats.org/officeDocument/2006/relationships/hyperlink" Target="file:///C:\Users\Admin\AppData\Administrator\Desktop\106;fdd8196c-8eb5-4e1b-86ee-5e8d26ce7f7e" TargetMode="External"/><Relationship Id="rId683" Type="http://schemas.openxmlformats.org/officeDocument/2006/relationships/hyperlink" Target="file:///C:\Users\Admin\AppData\Administrator\Desktop\106;46227daf-8b78-422c-a4d1-61dd6a180e49" TargetMode="External"/><Relationship Id="rId890" Type="http://schemas.openxmlformats.org/officeDocument/2006/relationships/hyperlink" Target="file:///C:\Users\Admin\AppData\Administrator\Desktop\106;66e04ddf-edea-401b-afa9-df31cc9953b2" TargetMode="External"/><Relationship Id="rId904" Type="http://schemas.openxmlformats.org/officeDocument/2006/relationships/hyperlink" Target="file:///C:\Users\Admin\AppData\Administrator\Desktop\106;8a3cad0d-42ef-4bab-aa24-908c97ed9b2d" TargetMode="External"/><Relationship Id="rId33" Type="http://schemas.openxmlformats.org/officeDocument/2006/relationships/hyperlink" Target="file:///C:\Users\Admin\AppData\Administrator\Desktop\401;8266ca59-f3d7-4732-b27c-ccfacfbf6333" TargetMode="External"/><Relationship Id="rId129" Type="http://schemas.openxmlformats.org/officeDocument/2006/relationships/hyperlink" Target="file:///C:\Users\Admin\AppData\Administrator\Desktop\401;fce5627b-8887-4785-9460-83c7a227568b" TargetMode="External"/><Relationship Id="rId336" Type="http://schemas.openxmlformats.org/officeDocument/2006/relationships/hyperlink" Target="file:///C:\Users\Admin\AppData\Administrator\Desktop\56;dff989c0-fe3f-42e7-8fe8-265bafeade83" TargetMode="External"/><Relationship Id="rId543" Type="http://schemas.openxmlformats.org/officeDocument/2006/relationships/hyperlink" Target="file:///C:\Users\Admin\AppData\Administrator\Desktop\157;9d466edf-bf7a-4880-8b12-8cffe5ee282b" TargetMode="External"/><Relationship Id="rId988" Type="http://schemas.openxmlformats.org/officeDocument/2006/relationships/hyperlink" Target="file:///C:\Users\Admin\AppData\Administrator\Desktop\106;c1530ff9-05ab-4ea2-b75e-ab357b1b61c2" TargetMode="External"/><Relationship Id="rId1173" Type="http://schemas.openxmlformats.org/officeDocument/2006/relationships/hyperlink" Target="file:///C:\Users\Admin\AppData\Administrator\Desktop\56;7b4e0644-51f7-4c0f-b3b5-aa51ea6f3a30" TargetMode="External"/><Relationship Id="rId182" Type="http://schemas.openxmlformats.org/officeDocument/2006/relationships/hyperlink" Target="file:///C:\Users\Admin\AppData\Administrator\Desktop\56;638a6248-535f-476a-8e2e-20787e74ca62" TargetMode="External"/><Relationship Id="rId403" Type="http://schemas.openxmlformats.org/officeDocument/2006/relationships/hyperlink" Target="file:///C:\Users\Admin\AppData\Administrator\Desktop\56;6a199932-8eaa-4008-8f06-f10e4c86a6dd" TargetMode="External"/><Relationship Id="rId750" Type="http://schemas.openxmlformats.org/officeDocument/2006/relationships/hyperlink" Target="file:///C:\Users\Admin\AppData\Administrator\Desktop\106;d3370b5f-cbfd-4d57-85b2-8eaa0281268d" TargetMode="External"/><Relationship Id="rId848" Type="http://schemas.openxmlformats.org/officeDocument/2006/relationships/hyperlink" Target="file:///C:\Users\Admin\AppData\Administrator\Desktop\106;ab567dac-61a4-4bc4-a4a1-73da90decf2b" TargetMode="External"/><Relationship Id="rId1033" Type="http://schemas.openxmlformats.org/officeDocument/2006/relationships/hyperlink" Target="file:///C:\Users\Admin\AppData\Administrator\Desktop\106;efe54db7-01eb-4411-b72d-5185b8973487" TargetMode="External"/><Relationship Id="rId487" Type="http://schemas.openxmlformats.org/officeDocument/2006/relationships/hyperlink" Target="file:///C:\Users\Admin\AppData\Administrator\Desktop\106;359e9a47-baac-4e1e-a47f-374d514a1ad1" TargetMode="External"/><Relationship Id="rId610" Type="http://schemas.openxmlformats.org/officeDocument/2006/relationships/hyperlink" Target="file:///C:\Users\Admin\AppData\Administrator\Desktop\106;e55c838f-ff9d-420f-8639-6e30dec7cb39" TargetMode="External"/><Relationship Id="rId694" Type="http://schemas.openxmlformats.org/officeDocument/2006/relationships/hyperlink" Target="file:///C:\Users\Admin\AppData\Administrator\Desktop\106;ead28fab-ffa7-4d1e-b5b1-f2eadcf8152f" TargetMode="External"/><Relationship Id="rId708" Type="http://schemas.openxmlformats.org/officeDocument/2006/relationships/hyperlink" Target="file:///C:\Users\Admin\AppData\Administrator\Desktop\106;d9a48bbf-c3c8-4b04-b7e8-f0caf3438eac" TargetMode="External"/><Relationship Id="rId915" Type="http://schemas.openxmlformats.org/officeDocument/2006/relationships/hyperlink" Target="file:///C:\Users\Admin\AppData\Administrator\Desktop\106;4addbc3f-33d3-4239-8a16-3e92faf22f49" TargetMode="External"/><Relationship Id="rId1240" Type="http://schemas.openxmlformats.org/officeDocument/2006/relationships/hyperlink" Target="file:///C:\Users\Admin\AppData\Administrator\Desktop\106;8259e41b-09b6-45ef-9eca-771bacf0e1fb" TargetMode="External"/><Relationship Id="rId347" Type="http://schemas.openxmlformats.org/officeDocument/2006/relationships/hyperlink" Target="file:///C:\Users\Admin\AppData\Administrator\Desktop\56;e3c8acb2-48c6-4159-894c-0a3aa8751e49" TargetMode="External"/><Relationship Id="rId999" Type="http://schemas.openxmlformats.org/officeDocument/2006/relationships/hyperlink" Target="file:///C:\Users\Admin\AppData\Administrator\Desktop\157;158f404b-a47b-4f25-8836-9f78038bfcf1" TargetMode="External"/><Relationship Id="rId1100" Type="http://schemas.openxmlformats.org/officeDocument/2006/relationships/hyperlink" Target="file:///C:\Users\Admin\AppData\Administrator\Desktop\106;ed8481e4-3aca-4039-ad79-b2f85badbe9a" TargetMode="External"/><Relationship Id="rId1184" Type="http://schemas.openxmlformats.org/officeDocument/2006/relationships/hyperlink" Target="file:///C:\Users\Admin\AppData\Administrator\Desktop\56;9e132d42-2bae-4196-b1c8-6eb06e9fb450" TargetMode="External"/><Relationship Id="rId44" Type="http://schemas.openxmlformats.org/officeDocument/2006/relationships/hyperlink" Target="file:///C:\Users\Admin\AppData\Administrator\Desktop\401;8266ca59-f3d7-4732-b27c-ccfacfbf6333" TargetMode="External"/><Relationship Id="rId554" Type="http://schemas.openxmlformats.org/officeDocument/2006/relationships/hyperlink" Target="file:///C:\Users\Admin\AppData\Administrator\Desktop\106;7cdbee7b-729f-456a-91d7-64bff82377c4" TargetMode="External"/><Relationship Id="rId761" Type="http://schemas.openxmlformats.org/officeDocument/2006/relationships/hyperlink" Target="file:///C:\Users\Admin\AppData\Administrator\Desktop\106;494baaeb-108d-4649-a19f-b51a44593e97" TargetMode="External"/><Relationship Id="rId859" Type="http://schemas.openxmlformats.org/officeDocument/2006/relationships/hyperlink" Target="file:///C:\Users\Admin\AppData\Administrator\Desktop\106;e1478e5c-86b8-4904-a373-280529b3557a" TargetMode="External"/><Relationship Id="rId193" Type="http://schemas.openxmlformats.org/officeDocument/2006/relationships/hyperlink" Target="file:///C:\Users\Admin\AppData\Administrator\Desktop\56;6f3fcffe-1db4-4113-80bf-119f588352a0" TargetMode="External"/><Relationship Id="rId207" Type="http://schemas.openxmlformats.org/officeDocument/2006/relationships/hyperlink" Target="file:///C:\Users\Admin\AppData\Administrator\Desktop\56;e29840fb-484f-4a03-9a78-03afb908aa7c" TargetMode="External"/><Relationship Id="rId414" Type="http://schemas.openxmlformats.org/officeDocument/2006/relationships/hyperlink" Target="file:///C:\Users\Admin\AppData\Administrator\Desktop\56;c6ff9784-fe96-4aff-b1a6-de3b12e83876" TargetMode="External"/><Relationship Id="rId498" Type="http://schemas.openxmlformats.org/officeDocument/2006/relationships/hyperlink" Target="file:///C:\Users\Admin\AppData\Administrator\Desktop\106;0ed70e5c-0e7a-438b-be8b-f9dccd85a039" TargetMode="External"/><Relationship Id="rId621" Type="http://schemas.openxmlformats.org/officeDocument/2006/relationships/hyperlink" Target="file:///C:\Users\Admin\AppData\Administrator\Desktop\106;0c4ebb38-6d4b-47fa-9bf3-315c2392f6c8" TargetMode="External"/><Relationship Id="rId1044" Type="http://schemas.openxmlformats.org/officeDocument/2006/relationships/hyperlink" Target="file:///C:\Users\Admin\AppData\Administrator\Desktop\106;03aef3cf-c4a1-424a-a817-fe798d2af9a6" TargetMode="External"/><Relationship Id="rId1251" Type="http://schemas.openxmlformats.org/officeDocument/2006/relationships/hyperlink" Target="file:///C:\Users\Admin\AppData\Administrator\Desktop\106;afc639fe-e885-4399-8b85-8fb7802dea36" TargetMode="External"/><Relationship Id="rId260" Type="http://schemas.openxmlformats.org/officeDocument/2006/relationships/hyperlink" Target="file:///C:\Users\Admin\AppData\Administrator\Desktop\56;c9dcf568-87b0-45c5-8e81-416bd3c6c3a8" TargetMode="External"/><Relationship Id="rId719" Type="http://schemas.openxmlformats.org/officeDocument/2006/relationships/hyperlink" Target="file:///C:\Users\Admin\AppData\Administrator\Desktop\106;09978aec-3440-4ea3-b0ef-b5c565186ad8" TargetMode="External"/><Relationship Id="rId926" Type="http://schemas.openxmlformats.org/officeDocument/2006/relationships/hyperlink" Target="file:///C:\Users\Admin\AppData\Administrator\Desktop\106;8ce0ba5a-2114-4e6c-ace5-584ee603eaf3" TargetMode="External"/><Relationship Id="rId1111" Type="http://schemas.openxmlformats.org/officeDocument/2006/relationships/hyperlink" Target="file:///C:\Users\Admin\AppData\Administrator\Desktop\106;f17dc031-300d-47f3-ab55-06c9f9a98b71" TargetMode="External"/><Relationship Id="rId55" Type="http://schemas.openxmlformats.org/officeDocument/2006/relationships/hyperlink" Target="file:///C:\Users\Admin\AppData\Administrator\Desktop\401;8266ca59-f3d7-4732-b27c-ccfacfbf6333" TargetMode="External"/><Relationship Id="rId120" Type="http://schemas.openxmlformats.org/officeDocument/2006/relationships/hyperlink" Target="file:///C:\Users\Admin\AppData\Administrator\Desktop\401;ff8b2420-2f0f-4c52-949f-6807351afd72" TargetMode="External"/><Relationship Id="rId358" Type="http://schemas.openxmlformats.org/officeDocument/2006/relationships/hyperlink" Target="file:///C:\Users\Admin\AppData\Administrator\Desktop\56;16b5b308-d14c-4cb1-8245-c1ab974eaa19" TargetMode="External"/><Relationship Id="rId565" Type="http://schemas.openxmlformats.org/officeDocument/2006/relationships/hyperlink" Target="file:///C:\Users\Admin\AppData\Administrator\Desktop\106;13111dc3-b44c-4824-8b04-507658d877fd" TargetMode="External"/><Relationship Id="rId772" Type="http://schemas.openxmlformats.org/officeDocument/2006/relationships/hyperlink" Target="file:///C:\Users\Admin\AppData\Administrator\Desktop\106;b281de29-5c9b-4700-8066-c7e97a593802" TargetMode="External"/><Relationship Id="rId1195" Type="http://schemas.openxmlformats.org/officeDocument/2006/relationships/hyperlink" Target="file:///C:\Users\Admin\AppData\Administrator\Desktop\56;cd568a0f-0a25-4d97-a9c3-91e948f3ba9e" TargetMode="External"/><Relationship Id="rId1209" Type="http://schemas.openxmlformats.org/officeDocument/2006/relationships/hyperlink" Target="file:///C:\Users\Admin\AppData\Administrator\Desktop\56;3139c55d-5775-4919-9405-b22c74cc0f82" TargetMode="External"/><Relationship Id="rId218" Type="http://schemas.openxmlformats.org/officeDocument/2006/relationships/hyperlink" Target="file:///C:\Users\Admin\AppData\Administrator\Desktop\56;6261ef68-0182-4490-b96c-db61ad9780f7" TargetMode="External"/><Relationship Id="rId425" Type="http://schemas.openxmlformats.org/officeDocument/2006/relationships/hyperlink" Target="file:///C:\Users\Admin\AppData\Administrator\Desktop\56;c0bef071-9087-4b50-9fa5-74fbed2a21f3" TargetMode="External"/><Relationship Id="rId632" Type="http://schemas.openxmlformats.org/officeDocument/2006/relationships/hyperlink" Target="file:///C:\Users\Admin\AppData\Administrator\Desktop\106;36542072-a028-46f7-8bb9-5c84cd6bee82" TargetMode="External"/><Relationship Id="rId1055" Type="http://schemas.openxmlformats.org/officeDocument/2006/relationships/hyperlink" Target="file:///C:\Users\Admin\AppData\Administrator\Desktop\106;df916ef3-91b5-4c19-9382-90b0e7fc20f9" TargetMode="External"/><Relationship Id="rId1262" Type="http://schemas.openxmlformats.org/officeDocument/2006/relationships/hyperlink" Target="file:///C:\Users\Admin\AppData\Administrator\Desktop\106;8595c3c8-4842-4364-bb03-38ec645c36ad" TargetMode="External"/><Relationship Id="rId271" Type="http://schemas.openxmlformats.org/officeDocument/2006/relationships/hyperlink" Target="file:///C:\Users\Admin\AppData\Administrator\Desktop\106;695539b6-cfc2-4838-9ab7-69edc45e71e6" TargetMode="External"/><Relationship Id="rId937" Type="http://schemas.openxmlformats.org/officeDocument/2006/relationships/hyperlink" Target="file:///C:\Users\Admin\AppData\Administrator\Desktop\106;ab560534-a8a9-41cd-b37c-433356078cae" TargetMode="External"/><Relationship Id="rId1122" Type="http://schemas.openxmlformats.org/officeDocument/2006/relationships/hyperlink" Target="file:///C:\Users\Admin\AppData\Administrator\Desktop\106;c1404f78-73d4-4428-b15d-446c599fa19b" TargetMode="External"/><Relationship Id="rId66" Type="http://schemas.openxmlformats.org/officeDocument/2006/relationships/hyperlink" Target="file:///C:\Users\Admin\AppData\Administrator\Desktop\401;8266ca59-f3d7-4732-b27c-ccfacfbf6333" TargetMode="External"/><Relationship Id="rId131" Type="http://schemas.openxmlformats.org/officeDocument/2006/relationships/hyperlink" Target="file:///C:\Users\Admin\AppData\Administrator\Desktop\401;2ff40637-a5f5-4ced-8646-8d3e6cd94889" TargetMode="External"/><Relationship Id="rId369" Type="http://schemas.openxmlformats.org/officeDocument/2006/relationships/hyperlink" Target="file:///C:\Users\Admin\AppData\Administrator\Desktop\401;68a1d9a3-7ba4-4d2a-bf23-7eb314f3a1a5" TargetMode="External"/><Relationship Id="rId576" Type="http://schemas.openxmlformats.org/officeDocument/2006/relationships/hyperlink" Target="file:///C:\Users\Admin\AppData\Administrator\Desktop\106;37f18662-cbe7-4eff-88dd-5728ea8dff9d" TargetMode="External"/><Relationship Id="rId783" Type="http://schemas.openxmlformats.org/officeDocument/2006/relationships/hyperlink" Target="file:///C:\Users\Admin\AppData\Administrator\Desktop\106;b6c78312-0d51-4e68-9656-3911f57a08bb" TargetMode="External"/><Relationship Id="rId990" Type="http://schemas.openxmlformats.org/officeDocument/2006/relationships/hyperlink" Target="file:///C:\Users\Admin\AppData\Administrator\Desktop\106;cc7aa23e-019a-445d-a901-f57ea3c68a34" TargetMode="External"/><Relationship Id="rId229" Type="http://schemas.openxmlformats.org/officeDocument/2006/relationships/hyperlink" Target="file:///C:\Users\Admin\AppData\Administrator\Desktop\56;c85d26ae-ab4c-49b6-80e7-e5ae66095e21" TargetMode="External"/><Relationship Id="rId436" Type="http://schemas.openxmlformats.org/officeDocument/2006/relationships/hyperlink" Target="file:///C:\Users\Admin\AppData\Administrator\Desktop\56;9f3c494c-383d-4884-9748-e6199a43f987" TargetMode="External"/><Relationship Id="rId643" Type="http://schemas.openxmlformats.org/officeDocument/2006/relationships/hyperlink" Target="file:///C:\Users\Admin\AppData\Administrator\Desktop\106;72da028c-480a-46a9-9a74-126c520dad78" TargetMode="External"/><Relationship Id="rId1066" Type="http://schemas.openxmlformats.org/officeDocument/2006/relationships/hyperlink" Target="file:///C:\Users\Admin\AppData\Administrator\Desktop\106;6775770c-e3e4-4db7-b4e8-7faeece1b31d" TargetMode="External"/><Relationship Id="rId1273" Type="http://schemas.openxmlformats.org/officeDocument/2006/relationships/hyperlink" Target="file:///C:\Users\Admin\AppData\Administrator\Desktop\56;a2460192-1f97-4fe1-8141-30b9878e0574" TargetMode="External"/><Relationship Id="rId850" Type="http://schemas.openxmlformats.org/officeDocument/2006/relationships/hyperlink" Target="file:///C:\Users\Admin\AppData\Administrator\Desktop\106;23353429-808e-4356-a504-cb929c40d0b5" TargetMode="External"/><Relationship Id="rId948" Type="http://schemas.openxmlformats.org/officeDocument/2006/relationships/hyperlink" Target="file:///C:\Users\Admin\AppData\Administrator\Desktop\106;bf0d42ef-07fb-4c9b-8587-78457bc60574" TargetMode="External"/><Relationship Id="rId1133" Type="http://schemas.openxmlformats.org/officeDocument/2006/relationships/hyperlink" Target="file:///C:\Users\Admin\AppData\Administrator\Desktop\56;d7b921eb-8c66-43f9-80fc-0d08df82f80d" TargetMode="External"/><Relationship Id="rId77" Type="http://schemas.openxmlformats.org/officeDocument/2006/relationships/hyperlink" Target="file:///C:\Users\Admin\AppData\Administrator\Desktop\106;40e4006a-d60d-4249-8f40-4852fb88e1bc" TargetMode="External"/><Relationship Id="rId282" Type="http://schemas.openxmlformats.org/officeDocument/2006/relationships/hyperlink" Target="file:///C:\Users\Admin\AppData\Administrator\Desktop\56;7fd48f11-97c9-4a58-915b-2d20dc26bbd6" TargetMode="External"/><Relationship Id="rId503" Type="http://schemas.openxmlformats.org/officeDocument/2006/relationships/hyperlink" Target="file:///C:\Users\Admin\AppData\Administrator\Desktop\401;1dbfa368-d910-4642-8ba3-57662f12598d" TargetMode="External"/><Relationship Id="rId587" Type="http://schemas.openxmlformats.org/officeDocument/2006/relationships/hyperlink" Target="file:///C:\Users\Admin\AppData\Administrator\Desktop\106;2d6afedc-4771-4b2c-9ffd-dbe913531bf3" TargetMode="External"/><Relationship Id="rId710" Type="http://schemas.openxmlformats.org/officeDocument/2006/relationships/hyperlink" Target="file:///C:\Users\Admin\AppData\Administrator\Desktop\106;c5836c0b-2fae-483e-8745-da0910939ac6" TargetMode="External"/><Relationship Id="rId808" Type="http://schemas.openxmlformats.org/officeDocument/2006/relationships/hyperlink" Target="file:///C:\Users\Admin\AppData\Administrator\Desktop\106;07a0f261-c82d-4a12-aabc-00f7adcc1c71" TargetMode="External"/><Relationship Id="rId8" Type="http://schemas.openxmlformats.org/officeDocument/2006/relationships/hyperlink" Target="file:///C:\Users\Admin\AppData\Administrator\Desktop\401;40f9a68e-dfb5-446a-bfa2-0784796104ef" TargetMode="External"/><Relationship Id="rId142" Type="http://schemas.openxmlformats.org/officeDocument/2006/relationships/hyperlink" Target="file:///C:\Users\Admin\AppData\Administrator\Desktop\56;b19d0f68-93b7-4fac-8767-535982b9a5df" TargetMode="External"/><Relationship Id="rId447" Type="http://schemas.openxmlformats.org/officeDocument/2006/relationships/hyperlink" Target="file:///C:\Users\Admin\AppData\Administrator\Desktop\56;7bd91b89-5546-46c5-92bf-3ac6741efe9a" TargetMode="External"/><Relationship Id="rId794" Type="http://schemas.openxmlformats.org/officeDocument/2006/relationships/hyperlink" Target="file:///C:\Users\Admin\AppData\Administrator\Desktop\106;6b711203-4916-478c-8a9d-86c4ed4e9475" TargetMode="External"/><Relationship Id="rId1077" Type="http://schemas.openxmlformats.org/officeDocument/2006/relationships/hyperlink" Target="file:///C:\Users\Admin\AppData\Administrator\Desktop\106;8b73ff7f-6800-4f2c-8434-90e6df9a7353" TargetMode="External"/><Relationship Id="rId1200" Type="http://schemas.openxmlformats.org/officeDocument/2006/relationships/hyperlink" Target="file:///C:\Users\Admin\AppData\Administrator\Desktop\56;20e3d33c-a71d-40a9-8367-de2072e93874" TargetMode="External"/><Relationship Id="rId654" Type="http://schemas.openxmlformats.org/officeDocument/2006/relationships/hyperlink" Target="file:///C:\Users\Admin\AppData\Administrator\Desktop\106;b97f897a-fe4b-4644-9963-0b764801cf06" TargetMode="External"/><Relationship Id="rId861" Type="http://schemas.openxmlformats.org/officeDocument/2006/relationships/hyperlink" Target="file:///C:\Users\Admin\AppData\Administrator\Desktop\106;29564102-f207-48c5-bb72-a571725c9c2f" TargetMode="External"/><Relationship Id="rId959" Type="http://schemas.openxmlformats.org/officeDocument/2006/relationships/hyperlink" Target="file:///C:\Users\Admin\AppData\Administrator\Desktop\106;dc637efa-c25b-42ff-9e1d-864e62edf8d1" TargetMode="External"/><Relationship Id="rId1284" Type="http://schemas.openxmlformats.org/officeDocument/2006/relationships/hyperlink" Target="file:///C:\Users\Admin\AppData\Administrator\Desktop\106;27fffd67-8acb-4894-aa6b-4dbc7a546858"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26"/>
  <sheetViews>
    <sheetView topLeftCell="A78" zoomScale="80" zoomScaleNormal="80" workbookViewId="0">
      <selection activeCell="B81" sqref="B81"/>
    </sheetView>
  </sheetViews>
  <sheetFormatPr defaultColWidth="9.140625" defaultRowHeight="12.75" outlineLevelRow="1" outlineLevelCol="1"/>
  <cols>
    <col min="1" max="1" width="6.5703125" style="170" customWidth="1"/>
    <col min="2" max="2" width="77.7109375" style="169" customWidth="1"/>
    <col min="3" max="3" width="16.85546875" style="168" hidden="1" customWidth="1"/>
    <col min="4" max="4" width="16.85546875" style="168" hidden="1" customWidth="1" outlineLevel="1"/>
    <col min="5" max="5" width="20.85546875" style="168" customWidth="1" collapsed="1"/>
    <col min="6" max="6" width="18.5703125" style="168" hidden="1" customWidth="1" outlineLevel="1"/>
    <col min="7" max="7" width="22.28515625" style="168" hidden="1" customWidth="1" outlineLevel="1"/>
    <col min="8" max="8" width="22.28515625" style="168" customWidth="1" collapsed="1"/>
    <col min="9" max="10" width="22.28515625" style="168" hidden="1" customWidth="1" outlineLevel="1"/>
    <col min="11" max="11" width="9" style="607" customWidth="1" collapsed="1"/>
    <col min="12" max="12" width="8.7109375" style="607" customWidth="1"/>
    <col min="13" max="13" width="16.28515625" style="407" customWidth="1"/>
    <col min="14" max="14" width="19.7109375" style="168" customWidth="1"/>
    <col min="15" max="15" width="19.5703125" style="169" customWidth="1"/>
    <col min="16" max="16384" width="9.140625" style="169"/>
  </cols>
  <sheetData>
    <row r="1" spans="1:14" ht="15">
      <c r="A1" s="376" t="s">
        <v>1501</v>
      </c>
      <c r="B1" s="376"/>
      <c r="C1" s="347"/>
      <c r="D1" s="347"/>
      <c r="E1" s="347"/>
    </row>
    <row r="2" spans="1:14" ht="15.75">
      <c r="A2" s="21" t="s">
        <v>1500</v>
      </c>
      <c r="B2" s="21"/>
      <c r="C2" s="348"/>
      <c r="D2" s="348"/>
      <c r="E2" s="348"/>
    </row>
    <row r="3" spans="1:14" ht="18">
      <c r="A3" s="862" t="s">
        <v>940</v>
      </c>
      <c r="B3" s="862"/>
      <c r="C3" s="862"/>
      <c r="D3" s="862"/>
      <c r="E3" s="862"/>
      <c r="F3" s="862"/>
      <c r="G3" s="862"/>
      <c r="H3" s="862"/>
      <c r="I3" s="862"/>
      <c r="J3" s="862"/>
      <c r="K3" s="862"/>
      <c r="L3" s="862"/>
      <c r="M3" s="862"/>
    </row>
    <row r="4" spans="1:14" ht="12" customHeight="1">
      <c r="A4" s="865"/>
      <c r="B4" s="865"/>
      <c r="C4" s="865"/>
      <c r="D4" s="865"/>
      <c r="E4" s="865"/>
      <c r="F4" s="865"/>
      <c r="G4" s="865"/>
      <c r="H4" s="60"/>
      <c r="I4" s="60"/>
      <c r="J4" s="60"/>
      <c r="K4" s="608"/>
      <c r="L4" s="608"/>
      <c r="M4" s="441"/>
    </row>
    <row r="5" spans="1:14" ht="15">
      <c r="G5" s="208"/>
      <c r="H5" s="208"/>
      <c r="I5" s="208"/>
      <c r="J5" s="208"/>
      <c r="K5" s="609"/>
      <c r="L5" s="609"/>
      <c r="M5" s="208" t="s">
        <v>2077</v>
      </c>
    </row>
    <row r="6" spans="1:14" s="1" customFormat="1" ht="23.25" customHeight="1">
      <c r="A6" s="866" t="s">
        <v>2478</v>
      </c>
      <c r="B6" s="866" t="s">
        <v>2479</v>
      </c>
      <c r="C6" s="866"/>
      <c r="D6" s="675"/>
      <c r="E6" s="867" t="s">
        <v>2218</v>
      </c>
      <c r="F6" s="872" t="s">
        <v>2480</v>
      </c>
      <c r="G6" s="866"/>
      <c r="H6" s="867" t="s">
        <v>2217</v>
      </c>
      <c r="I6" s="523"/>
      <c r="J6" s="523"/>
      <c r="K6" s="870" t="s">
        <v>2354</v>
      </c>
      <c r="L6" s="870"/>
      <c r="M6" s="871" t="s">
        <v>1786</v>
      </c>
      <c r="N6" s="273"/>
    </row>
    <row r="7" spans="1:14" s="1" customFormat="1" ht="23.25" customHeight="1">
      <c r="A7" s="866"/>
      <c r="B7" s="866"/>
      <c r="C7" s="866"/>
      <c r="D7" s="675"/>
      <c r="E7" s="868"/>
      <c r="F7" s="872"/>
      <c r="G7" s="866"/>
      <c r="H7" s="868"/>
      <c r="I7" s="523"/>
      <c r="J7" s="523"/>
      <c r="K7" s="870"/>
      <c r="L7" s="870"/>
      <c r="M7" s="871"/>
      <c r="N7" s="273"/>
    </row>
    <row r="8" spans="1:14" s="1" customFormat="1" ht="37.5" customHeight="1">
      <c r="A8" s="866"/>
      <c r="B8" s="866"/>
      <c r="C8" s="866"/>
      <c r="D8" s="675"/>
      <c r="E8" s="869"/>
      <c r="F8" s="677" t="s">
        <v>1966</v>
      </c>
      <c r="G8" s="523" t="s">
        <v>4</v>
      </c>
      <c r="H8" s="869"/>
      <c r="I8" s="523" t="s">
        <v>2217</v>
      </c>
      <c r="J8" s="523" t="s">
        <v>945</v>
      </c>
      <c r="K8" s="610" t="s">
        <v>426</v>
      </c>
      <c r="L8" s="611" t="s">
        <v>2355</v>
      </c>
      <c r="M8" s="606"/>
      <c r="N8" s="273"/>
    </row>
    <row r="9" spans="1:14" s="1" customFormat="1" ht="37.5" customHeight="1">
      <c r="A9" s="670" t="s">
        <v>764</v>
      </c>
      <c r="B9" s="700" t="s">
        <v>2254</v>
      </c>
      <c r="C9" s="671"/>
      <c r="D9" s="671"/>
      <c r="E9" s="523"/>
      <c r="F9" s="677"/>
      <c r="G9" s="523"/>
      <c r="H9" s="523"/>
      <c r="I9" s="523"/>
      <c r="J9" s="523"/>
      <c r="K9" s="610"/>
      <c r="L9" s="611"/>
      <c r="M9" s="606"/>
      <c r="N9" s="273"/>
    </row>
    <row r="10" spans="1:14" s="19" customFormat="1" ht="18" customHeight="1">
      <c r="A10" s="598">
        <v>1</v>
      </c>
      <c r="B10" s="701" t="s">
        <v>428</v>
      </c>
      <c r="C10" s="599"/>
      <c r="D10" s="599"/>
      <c r="E10" s="600" t="e">
        <f>#REF!</f>
        <v>#REF!</v>
      </c>
      <c r="F10" s="18"/>
      <c r="G10" s="13"/>
      <c r="H10" s="13"/>
      <c r="I10" s="13"/>
      <c r="J10" s="13"/>
      <c r="K10" s="615"/>
      <c r="L10" s="615"/>
      <c r="M10" s="423"/>
      <c r="N10" s="158"/>
    </row>
    <row r="11" spans="1:14" s="19" customFormat="1" ht="18" customHeight="1">
      <c r="A11" s="598">
        <v>2</v>
      </c>
      <c r="B11" s="701" t="s">
        <v>429</v>
      </c>
      <c r="C11" s="599"/>
      <c r="D11" s="599"/>
      <c r="E11" s="600">
        <f>E19</f>
        <v>192882826894</v>
      </c>
      <c r="F11" s="18"/>
      <c r="G11" s="13"/>
      <c r="H11" s="13"/>
      <c r="I11" s="13"/>
      <c r="J11" s="13"/>
      <c r="K11" s="615"/>
      <c r="L11" s="615"/>
      <c r="M11" s="423"/>
      <c r="N11" s="158"/>
    </row>
    <row r="12" spans="1:14" s="19" customFormat="1" ht="18" customHeight="1">
      <c r="A12" s="598">
        <v>3</v>
      </c>
      <c r="B12" s="701" t="s">
        <v>2211</v>
      </c>
      <c r="C12" s="599"/>
      <c r="D12" s="599"/>
      <c r="E12" s="600" t="e">
        <f>E11+E10</f>
        <v>#REF!</v>
      </c>
      <c r="F12" s="18"/>
      <c r="G12" s="13"/>
      <c r="H12" s="13"/>
      <c r="I12" s="13"/>
      <c r="J12" s="13"/>
      <c r="K12" s="615"/>
      <c r="L12" s="615"/>
      <c r="M12" s="423"/>
      <c r="N12" s="158"/>
    </row>
    <row r="13" spans="1:14" s="19" customFormat="1" ht="18" customHeight="1">
      <c r="A13" s="598">
        <v>4</v>
      </c>
      <c r="B13" s="701" t="s">
        <v>793</v>
      </c>
      <c r="C13" s="599"/>
      <c r="D13" s="599"/>
      <c r="E13" s="600" t="e">
        <f>E71+E98</f>
        <v>#REF!</v>
      </c>
      <c r="F13" s="18"/>
      <c r="G13" s="13"/>
      <c r="H13" s="13"/>
      <c r="I13" s="13"/>
      <c r="J13" s="13"/>
      <c r="K13" s="615"/>
      <c r="L13" s="615"/>
      <c r="M13" s="423"/>
      <c r="N13" s="158"/>
    </row>
    <row r="14" spans="1:14" s="19" customFormat="1" ht="18" customHeight="1">
      <c r="A14" s="598">
        <v>5</v>
      </c>
      <c r="B14" s="701" t="s">
        <v>427</v>
      </c>
      <c r="C14" s="599"/>
      <c r="D14" s="599"/>
      <c r="E14" s="600" t="e">
        <f>E12-E13</f>
        <v>#REF!</v>
      </c>
      <c r="F14" s="18"/>
      <c r="G14" s="13"/>
      <c r="H14" s="13"/>
      <c r="I14" s="13"/>
      <c r="J14" s="13"/>
      <c r="K14" s="615"/>
      <c r="L14" s="615"/>
      <c r="M14" s="423"/>
      <c r="N14" s="158"/>
    </row>
    <row r="15" spans="1:14" s="19" customFormat="1" ht="18" customHeight="1">
      <c r="A15" s="672" t="s">
        <v>2324</v>
      </c>
      <c r="B15" s="702" t="s">
        <v>430</v>
      </c>
      <c r="C15" s="673"/>
      <c r="D15" s="673"/>
      <c r="E15" s="687">
        <v>11336350834.529997</v>
      </c>
      <c r="F15" s="18"/>
      <c r="G15" s="13">
        <v>11336350834.529997</v>
      </c>
      <c r="H15" s="13"/>
      <c r="I15" s="13"/>
      <c r="J15" s="13"/>
      <c r="K15" s="615"/>
      <c r="L15" s="615"/>
      <c r="M15" s="423"/>
      <c r="N15" s="158"/>
    </row>
    <row r="16" spans="1:14" s="19" customFormat="1" ht="18" customHeight="1">
      <c r="A16" s="672" t="s">
        <v>2324</v>
      </c>
      <c r="B16" s="702" t="s">
        <v>401</v>
      </c>
      <c r="C16" s="673"/>
      <c r="D16" s="673"/>
      <c r="E16" s="687">
        <v>12484109955.5</v>
      </c>
      <c r="F16" s="18"/>
      <c r="G16" s="13">
        <v>12484109955.5</v>
      </c>
      <c r="H16" s="13"/>
      <c r="I16" s="13"/>
      <c r="J16" s="13"/>
      <c r="K16" s="615"/>
      <c r="L16" s="615"/>
      <c r="M16" s="423"/>
      <c r="N16" s="158"/>
    </row>
    <row r="17" spans="1:15" s="19" customFormat="1" ht="18" customHeight="1">
      <c r="A17" s="672" t="s">
        <v>2324</v>
      </c>
      <c r="B17" s="702" t="s">
        <v>431</v>
      </c>
      <c r="C17" s="673"/>
      <c r="D17" s="673"/>
      <c r="E17" s="687">
        <v>1539068489.9700012</v>
      </c>
      <c r="F17" s="18"/>
      <c r="G17" s="13">
        <v>1539068489.9700012</v>
      </c>
      <c r="H17" s="13"/>
      <c r="I17" s="13"/>
      <c r="J17" s="13"/>
      <c r="K17" s="615"/>
      <c r="L17" s="615"/>
      <c r="M17" s="423"/>
      <c r="N17" s="158"/>
    </row>
    <row r="18" spans="1:15" s="1" customFormat="1" ht="37.5" customHeight="1">
      <c r="A18" s="670" t="s">
        <v>776</v>
      </c>
      <c r="B18" s="703" t="s">
        <v>2255</v>
      </c>
      <c r="C18" s="674"/>
      <c r="D18" s="674"/>
      <c r="E18" s="688"/>
      <c r="F18" s="678"/>
      <c r="G18" s="660"/>
      <c r="H18" s="660"/>
      <c r="I18" s="660"/>
      <c r="J18" s="660"/>
      <c r="K18" s="610"/>
      <c r="L18" s="611"/>
      <c r="M18" s="606"/>
      <c r="N18" s="273"/>
    </row>
    <row r="19" spans="1:15" s="6" customFormat="1" ht="20.25" customHeight="1">
      <c r="A19" s="287" t="s">
        <v>2256</v>
      </c>
      <c r="B19" s="704" t="s">
        <v>2483</v>
      </c>
      <c r="C19" s="349"/>
      <c r="D19" s="349"/>
      <c r="E19" s="38">
        <f t="shared" ref="E19:E42" si="0">G19</f>
        <v>192882826894</v>
      </c>
      <c r="F19" s="52"/>
      <c r="G19" s="38">
        <f>G20+G30</f>
        <v>192882826894</v>
      </c>
      <c r="H19" s="38">
        <f>I19</f>
        <v>181263838741</v>
      </c>
      <c r="I19" s="38">
        <f>I20+I30</f>
        <v>181263838741</v>
      </c>
      <c r="J19" s="38">
        <f>J20+J30</f>
        <v>0</v>
      </c>
      <c r="K19" s="612"/>
      <c r="L19" s="612">
        <f>E19*100/H19</f>
        <v>106.40998680911854</v>
      </c>
      <c r="M19" s="442"/>
      <c r="N19" s="229"/>
    </row>
    <row r="20" spans="1:15" s="9" customFormat="1" ht="18" customHeight="1">
      <c r="A20" s="80" t="s">
        <v>2482</v>
      </c>
      <c r="B20" s="704" t="s">
        <v>2484</v>
      </c>
      <c r="C20" s="350"/>
      <c r="D20" s="350"/>
      <c r="E20" s="40">
        <f t="shared" si="0"/>
        <v>51233788780</v>
      </c>
      <c r="F20" s="54"/>
      <c r="G20" s="40">
        <f>G21+G26</f>
        <v>51233788780</v>
      </c>
      <c r="H20" s="40">
        <f t="shared" ref="H20:H32" si="1">I20</f>
        <v>46944880000</v>
      </c>
      <c r="I20" s="40">
        <f>I21+I26</f>
        <v>46944880000</v>
      </c>
      <c r="J20" s="40">
        <f>J21+J26</f>
        <v>0</v>
      </c>
      <c r="K20" s="613">
        <f>E20*100/E19</f>
        <v>26.562130805017627</v>
      </c>
      <c r="L20" s="613">
        <f>E20*100/H20</f>
        <v>109.13605228088771</v>
      </c>
      <c r="M20" s="443"/>
      <c r="N20" s="176"/>
    </row>
    <row r="21" spans="1:15" s="9" customFormat="1" ht="50.25" customHeight="1">
      <c r="A21" s="80">
        <v>1</v>
      </c>
      <c r="B21" s="718" t="s">
        <v>1537</v>
      </c>
      <c r="C21" s="40"/>
      <c r="D21" s="676"/>
      <c r="E21" s="40">
        <f t="shared" si="0"/>
        <v>10816963180</v>
      </c>
      <c r="F21" s="54"/>
      <c r="G21" s="40">
        <f>G22+G23+G24+G25</f>
        <v>10816963180</v>
      </c>
      <c r="H21" s="40">
        <f t="shared" si="1"/>
        <v>10743780000</v>
      </c>
      <c r="I21" s="40">
        <f>I22+I23+I24+I25</f>
        <v>10743780000</v>
      </c>
      <c r="J21" s="40">
        <f>J22+J23+J24+J25</f>
        <v>0</v>
      </c>
      <c r="K21" s="613"/>
      <c r="L21" s="613"/>
      <c r="M21" s="443"/>
      <c r="N21" s="176"/>
    </row>
    <row r="22" spans="1:15" s="19" customFormat="1" ht="18" customHeight="1">
      <c r="A22" s="278" t="s">
        <v>456</v>
      </c>
      <c r="B22" s="719" t="s">
        <v>455</v>
      </c>
      <c r="C22" s="353"/>
      <c r="D22" s="353"/>
      <c r="E22" s="281">
        <f t="shared" si="0"/>
        <v>9626000000</v>
      </c>
      <c r="F22" s="280"/>
      <c r="G22" s="281">
        <v>9626000000</v>
      </c>
      <c r="H22" s="281">
        <f t="shared" si="1"/>
        <v>8564500000</v>
      </c>
      <c r="I22" s="281">
        <f>9147000000+896500000+81500000-664000000-896500000</f>
        <v>8564500000</v>
      </c>
      <c r="J22" s="281"/>
      <c r="K22" s="614"/>
      <c r="L22" s="614"/>
      <c r="M22" s="448"/>
      <c r="N22" s="158"/>
    </row>
    <row r="23" spans="1:15" s="19" customFormat="1" ht="18" customHeight="1">
      <c r="A23" s="123" t="s">
        <v>457</v>
      </c>
      <c r="B23" s="702" t="s">
        <v>452</v>
      </c>
      <c r="C23" s="351"/>
      <c r="D23" s="351"/>
      <c r="E23" s="13">
        <f t="shared" si="0"/>
        <v>260000000</v>
      </c>
      <c r="F23" s="18"/>
      <c r="G23" s="13">
        <v>260000000</v>
      </c>
      <c r="H23" s="13">
        <f t="shared" si="1"/>
        <v>150000000</v>
      </c>
      <c r="I23" s="13">
        <v>150000000</v>
      </c>
      <c r="J23" s="13"/>
      <c r="K23" s="615"/>
      <c r="L23" s="615"/>
      <c r="M23" s="423"/>
      <c r="N23" s="158"/>
    </row>
    <row r="24" spans="1:15" s="19" customFormat="1" ht="18" customHeight="1">
      <c r="A24" s="123" t="s">
        <v>458</v>
      </c>
      <c r="B24" s="702" t="s">
        <v>947</v>
      </c>
      <c r="C24" s="351"/>
      <c r="D24" s="351"/>
      <c r="E24" s="13">
        <f t="shared" si="0"/>
        <v>930963180</v>
      </c>
      <c r="F24" s="18"/>
      <c r="G24" s="13">
        <v>930963180</v>
      </c>
      <c r="H24" s="13">
        <f t="shared" si="1"/>
        <v>1132780000</v>
      </c>
      <c r="I24" s="13">
        <v>1132780000</v>
      </c>
      <c r="J24" s="13"/>
      <c r="K24" s="615"/>
      <c r="L24" s="615"/>
      <c r="M24" s="423"/>
      <c r="N24" s="158"/>
    </row>
    <row r="25" spans="1:15" s="19" customFormat="1" ht="18" customHeight="1">
      <c r="A25" s="274" t="s">
        <v>459</v>
      </c>
      <c r="B25" s="720" t="s">
        <v>1406</v>
      </c>
      <c r="C25" s="352"/>
      <c r="D25" s="352"/>
      <c r="E25" s="13">
        <f t="shared" si="0"/>
        <v>0</v>
      </c>
      <c r="F25" s="276"/>
      <c r="G25" s="276"/>
      <c r="H25" s="277">
        <f t="shared" si="1"/>
        <v>896500000</v>
      </c>
      <c r="I25" s="277">
        <v>896500000</v>
      </c>
      <c r="J25" s="276"/>
      <c r="K25" s="616"/>
      <c r="L25" s="616"/>
      <c r="M25" s="439"/>
      <c r="N25" s="158"/>
    </row>
    <row r="26" spans="1:15" s="5" customFormat="1" ht="18" customHeight="1">
      <c r="A26" s="23">
        <v>2</v>
      </c>
      <c r="B26" s="704" t="s">
        <v>1804</v>
      </c>
      <c r="C26" s="350"/>
      <c r="D26" s="350"/>
      <c r="E26" s="13">
        <f t="shared" si="0"/>
        <v>40416825600</v>
      </c>
      <c r="F26" s="302"/>
      <c r="G26" s="282">
        <f>G28+G29+G27</f>
        <v>40416825600</v>
      </c>
      <c r="H26" s="282">
        <f t="shared" si="1"/>
        <v>36201100000</v>
      </c>
      <c r="I26" s="282">
        <f>I28+I29+I27</f>
        <v>36201100000</v>
      </c>
      <c r="J26" s="282">
        <f>J28+J29+J27</f>
        <v>0</v>
      </c>
      <c r="K26" s="617"/>
      <c r="L26" s="617">
        <f>E26*100/H26</f>
        <v>111.64529696611429</v>
      </c>
      <c r="M26" s="418"/>
      <c r="N26" s="175"/>
    </row>
    <row r="27" spans="1:15" s="19" customFormat="1" ht="18" customHeight="1">
      <c r="A27" s="575">
        <v>2.1</v>
      </c>
      <c r="B27" s="719" t="s">
        <v>946</v>
      </c>
      <c r="C27" s="353"/>
      <c r="D27" s="353"/>
      <c r="E27" s="13">
        <f t="shared" si="0"/>
        <v>1184444600</v>
      </c>
      <c r="F27" s="280"/>
      <c r="G27" s="281">
        <v>1184444600</v>
      </c>
      <c r="H27" s="281">
        <f t="shared" si="1"/>
        <v>0</v>
      </c>
      <c r="I27" s="281"/>
      <c r="J27" s="281"/>
      <c r="K27" s="614"/>
      <c r="L27" s="614"/>
      <c r="M27" s="448"/>
      <c r="N27" s="158"/>
    </row>
    <row r="28" spans="1:15" s="19" customFormat="1" ht="18" customHeight="1">
      <c r="A28" s="575">
        <v>2.2000000000000002</v>
      </c>
      <c r="B28" s="719" t="s">
        <v>1803</v>
      </c>
      <c r="C28" s="353"/>
      <c r="D28" s="353"/>
      <c r="E28" s="13">
        <f t="shared" si="0"/>
        <v>37403000000</v>
      </c>
      <c r="F28" s="280"/>
      <c r="G28" s="281">
        <v>37403000000</v>
      </c>
      <c r="H28" s="281">
        <f t="shared" si="1"/>
        <v>34674000000</v>
      </c>
      <c r="I28" s="281">
        <f>35020000000-346000000</f>
        <v>34674000000</v>
      </c>
      <c r="J28" s="281"/>
      <c r="K28" s="614"/>
      <c r="L28" s="614"/>
      <c r="M28" s="448"/>
      <c r="N28" s="158"/>
    </row>
    <row r="29" spans="1:15" s="19" customFormat="1" ht="18" customHeight="1">
      <c r="A29" s="575">
        <v>2.2999999999999998</v>
      </c>
      <c r="B29" s="720" t="s">
        <v>941</v>
      </c>
      <c r="C29" s="352"/>
      <c r="D29" s="352"/>
      <c r="E29" s="13">
        <f t="shared" si="0"/>
        <v>1829381000</v>
      </c>
      <c r="F29" s="276"/>
      <c r="G29" s="227">
        <v>1829381000</v>
      </c>
      <c r="H29" s="281">
        <f t="shared" si="1"/>
        <v>1527100000</v>
      </c>
      <c r="I29" s="281">
        <f>1527100000</f>
        <v>1527100000</v>
      </c>
      <c r="J29" s="227"/>
      <c r="K29" s="616"/>
      <c r="L29" s="616"/>
      <c r="M29" s="439"/>
      <c r="N29" s="158"/>
    </row>
    <row r="30" spans="1:15" s="9" customFormat="1" ht="18" customHeight="1">
      <c r="A30" s="508" t="s">
        <v>765</v>
      </c>
      <c r="B30" s="721" t="s">
        <v>763</v>
      </c>
      <c r="C30" s="510"/>
      <c r="D30" s="510"/>
      <c r="E30" s="13">
        <f t="shared" si="0"/>
        <v>141649038114</v>
      </c>
      <c r="F30" s="54"/>
      <c r="G30" s="478">
        <f>G32+G39+G44</f>
        <v>141649038114</v>
      </c>
      <c r="H30" s="478">
        <f t="shared" si="1"/>
        <v>134318958741</v>
      </c>
      <c r="I30" s="478">
        <f>I32+I39+I44</f>
        <v>134318958741</v>
      </c>
      <c r="J30" s="478">
        <f>J32+J39+J44</f>
        <v>0</v>
      </c>
      <c r="K30" s="618">
        <f>E30*100/E19</f>
        <v>73.437869194982369</v>
      </c>
      <c r="L30" s="618">
        <f>E30*100/H30</f>
        <v>105.45721872899134</v>
      </c>
      <c r="M30" s="518"/>
      <c r="N30" s="176"/>
    </row>
    <row r="31" spans="1:15" s="9" customFormat="1" ht="18" customHeight="1">
      <c r="A31" s="395">
        <v>1</v>
      </c>
      <c r="B31" s="722" t="s">
        <v>2357</v>
      </c>
      <c r="C31" s="398"/>
      <c r="D31" s="397"/>
      <c r="E31" s="13">
        <f t="shared" si="0"/>
        <v>137939572000</v>
      </c>
      <c r="F31" s="398"/>
      <c r="G31" s="399">
        <f>G32+G39</f>
        <v>137939572000</v>
      </c>
      <c r="H31" s="399">
        <f t="shared" si="1"/>
        <v>130859487800</v>
      </c>
      <c r="I31" s="399">
        <f>I32+I39</f>
        <v>130859487800</v>
      </c>
      <c r="J31" s="399"/>
      <c r="K31" s="619">
        <f>E31*100/E30</f>
        <v>97.381227459508338</v>
      </c>
      <c r="L31" s="619">
        <f>E31*100/H31</f>
        <v>105.41044773980843</v>
      </c>
      <c r="M31" s="513"/>
      <c r="N31" s="176"/>
    </row>
    <row r="32" spans="1:15" s="14" customFormat="1" ht="18" customHeight="1">
      <c r="A32" s="55">
        <v>1.1000000000000001</v>
      </c>
      <c r="B32" s="723" t="s">
        <v>467</v>
      </c>
      <c r="C32" s="358"/>
      <c r="D32" s="358"/>
      <c r="E32" s="13">
        <f t="shared" si="0"/>
        <v>46239572000</v>
      </c>
      <c r="F32" s="35"/>
      <c r="G32" s="36">
        <f>F33+F38</f>
        <v>46239572000</v>
      </c>
      <c r="H32" s="36">
        <f t="shared" si="1"/>
        <v>43859487800</v>
      </c>
      <c r="I32" s="36">
        <f>H33+H38</f>
        <v>43859487800</v>
      </c>
      <c r="J32" s="35"/>
      <c r="K32" s="620">
        <f>E32*100/E31</f>
        <v>33.521614812607943</v>
      </c>
      <c r="L32" s="621">
        <f>E32*100/H32</f>
        <v>105.42661193594695</v>
      </c>
      <c r="M32" s="455"/>
      <c r="N32" s="177"/>
      <c r="O32" s="177"/>
    </row>
    <row r="33" spans="1:14" s="14" customFormat="1" ht="18" customHeight="1">
      <c r="A33" s="123" t="s">
        <v>2358</v>
      </c>
      <c r="B33" s="702" t="s">
        <v>351</v>
      </c>
      <c r="C33" s="351"/>
      <c r="D33" s="351"/>
      <c r="E33" s="13">
        <f>F33</f>
        <v>41451321000</v>
      </c>
      <c r="F33" s="18">
        <v>41451321000</v>
      </c>
      <c r="G33" s="13"/>
      <c r="H33" s="13">
        <f>31154674469+1355252000+7080101331</f>
        <v>39590027800</v>
      </c>
      <c r="I33" s="18"/>
      <c r="J33" s="18"/>
      <c r="K33" s="615"/>
      <c r="L33" s="615"/>
      <c r="M33" s="423"/>
      <c r="N33" s="177"/>
    </row>
    <row r="34" spans="1:14" s="5" customFormat="1" ht="18" hidden="1" customHeight="1" outlineLevel="1">
      <c r="A34" s="318"/>
      <c r="B34" s="701" t="s">
        <v>1515</v>
      </c>
      <c r="C34" s="529"/>
      <c r="D34" s="529"/>
      <c r="E34" s="13">
        <f t="shared" si="0"/>
        <v>0</v>
      </c>
      <c r="F34" s="327"/>
      <c r="G34" s="502"/>
      <c r="H34" s="502"/>
      <c r="I34" s="327"/>
      <c r="J34" s="327"/>
      <c r="K34" s="622"/>
      <c r="L34" s="623"/>
      <c r="M34" s="458"/>
      <c r="N34" s="175"/>
    </row>
    <row r="35" spans="1:14" s="14" customFormat="1" ht="18" hidden="1" customHeight="1" outlineLevel="1">
      <c r="A35" s="123"/>
      <c r="B35" s="702" t="s">
        <v>1516</v>
      </c>
      <c r="C35" s="354"/>
      <c r="D35" s="354"/>
      <c r="E35" s="13">
        <f t="shared" si="0"/>
        <v>0</v>
      </c>
      <c r="F35" s="124"/>
      <c r="G35" s="128"/>
      <c r="H35" s="128">
        <v>53345000</v>
      </c>
      <c r="I35" s="124"/>
      <c r="J35" s="124"/>
      <c r="K35" s="623"/>
      <c r="L35" s="623"/>
      <c r="M35" s="458"/>
      <c r="N35" s="177"/>
    </row>
    <row r="36" spans="1:14" s="14" customFormat="1" ht="18" hidden="1" customHeight="1" outlineLevel="1">
      <c r="A36" s="123"/>
      <c r="B36" s="702" t="s">
        <v>1517</v>
      </c>
      <c r="C36" s="354"/>
      <c r="D36" s="354"/>
      <c r="E36" s="13">
        <f t="shared" si="0"/>
        <v>0</v>
      </c>
      <c r="F36" s="124"/>
      <c r="G36" s="128"/>
      <c r="H36" s="128">
        <v>154400000</v>
      </c>
      <c r="I36" s="124"/>
      <c r="J36" s="124"/>
      <c r="K36" s="623"/>
      <c r="L36" s="623"/>
      <c r="M36" s="458"/>
      <c r="N36" s="177"/>
    </row>
    <row r="37" spans="1:14" s="14" customFormat="1" ht="18" hidden="1" customHeight="1" outlineLevel="1">
      <c r="A37" s="123"/>
      <c r="B37" s="702" t="s">
        <v>1518</v>
      </c>
      <c r="C37" s="354"/>
      <c r="D37" s="354"/>
      <c r="E37" s="13">
        <f t="shared" si="0"/>
        <v>0</v>
      </c>
      <c r="F37" s="124"/>
      <c r="G37" s="128"/>
      <c r="H37" s="128">
        <f>310830000+393770000</f>
        <v>704600000</v>
      </c>
      <c r="I37" s="124"/>
      <c r="J37" s="124"/>
      <c r="K37" s="623"/>
      <c r="L37" s="623"/>
      <c r="M37" s="458"/>
      <c r="N37" s="177"/>
    </row>
    <row r="38" spans="1:14" s="14" customFormat="1" ht="18" customHeight="1" collapsed="1">
      <c r="A38" s="123" t="s">
        <v>2359</v>
      </c>
      <c r="B38" s="702" t="s">
        <v>2454</v>
      </c>
      <c r="C38" s="351"/>
      <c r="D38" s="351"/>
      <c r="E38" s="13">
        <f>F38</f>
        <v>4788251000</v>
      </c>
      <c r="F38" s="18">
        <v>4788251000</v>
      </c>
      <c r="G38" s="13"/>
      <c r="H38" s="13">
        <f>4181984000+87476000</f>
        <v>4269460000</v>
      </c>
      <c r="I38" s="18"/>
      <c r="J38" s="18"/>
      <c r="K38" s="615"/>
      <c r="L38" s="615"/>
      <c r="M38" s="423"/>
      <c r="N38" s="177"/>
    </row>
    <row r="39" spans="1:14" s="14" customFormat="1" ht="46.5" customHeight="1">
      <c r="A39" s="123">
        <v>1.2</v>
      </c>
      <c r="B39" s="724" t="s">
        <v>1954</v>
      </c>
      <c r="C39" s="359"/>
      <c r="D39" s="359"/>
      <c r="E39" s="13">
        <f>G39</f>
        <v>91700000000</v>
      </c>
      <c r="F39" s="8"/>
      <c r="G39" s="4">
        <f>F42+G42</f>
        <v>91700000000</v>
      </c>
      <c r="H39" s="4">
        <f>I39</f>
        <v>87000000000</v>
      </c>
      <c r="I39" s="4">
        <f>68430861431+18569138569</f>
        <v>87000000000</v>
      </c>
      <c r="J39" s="8"/>
      <c r="K39" s="624">
        <f>E39*100/E31</f>
        <v>66.47838518739205</v>
      </c>
      <c r="L39" s="625">
        <f>E39*100/H39</f>
        <v>105.40229885057471</v>
      </c>
      <c r="M39" s="455"/>
      <c r="N39" s="177"/>
    </row>
    <row r="40" spans="1:14" s="75" customFormat="1" ht="18" hidden="1" customHeight="1" outlineLevel="1">
      <c r="A40" s="125"/>
      <c r="B40" s="702" t="s">
        <v>942</v>
      </c>
      <c r="C40" s="354"/>
      <c r="D40" s="354"/>
      <c r="E40" s="13">
        <f t="shared" si="0"/>
        <v>0</v>
      </c>
      <c r="F40" s="124">
        <v>16631521499</v>
      </c>
      <c r="G40" s="128"/>
      <c r="H40" s="128">
        <v>13344831300</v>
      </c>
      <c r="I40" s="124"/>
      <c r="J40" s="124"/>
      <c r="K40" s="623"/>
      <c r="L40" s="623"/>
      <c r="M40" s="458"/>
      <c r="N40" s="315"/>
    </row>
    <row r="41" spans="1:14" s="75" customFormat="1" ht="18" hidden="1" customHeight="1" outlineLevel="1">
      <c r="A41" s="125"/>
      <c r="B41" s="702" t="s">
        <v>943</v>
      </c>
      <c r="C41" s="354"/>
      <c r="D41" s="354"/>
      <c r="E41" s="13">
        <f>F41</f>
        <v>96856532522</v>
      </c>
      <c r="F41" s="124">
        <f>29299979222+67556553300</f>
        <v>96856532522</v>
      </c>
      <c r="G41" s="128"/>
      <c r="H41" s="128">
        <v>90286690199</v>
      </c>
      <c r="I41" s="124"/>
      <c r="J41" s="124"/>
      <c r="K41" s="623"/>
      <c r="L41" s="623"/>
      <c r="M41" s="458"/>
      <c r="N41" s="315"/>
    </row>
    <row r="42" spans="1:14" s="314" customFormat="1" ht="18" hidden="1" customHeight="1" outlineLevel="1">
      <c r="A42" s="326"/>
      <c r="B42" s="701" t="s">
        <v>944</v>
      </c>
      <c r="C42" s="529"/>
      <c r="D42" s="529"/>
      <c r="E42" s="13">
        <f t="shared" si="0"/>
        <v>0</v>
      </c>
      <c r="F42" s="327">
        <v>91700000000</v>
      </c>
      <c r="G42" s="502"/>
      <c r="H42" s="502">
        <v>87000000000</v>
      </c>
      <c r="I42" s="327"/>
      <c r="J42" s="327"/>
      <c r="K42" s="622"/>
      <c r="L42" s="623"/>
      <c r="M42" s="458"/>
      <c r="N42" s="313"/>
    </row>
    <row r="43" spans="1:14" s="75" customFormat="1" ht="18" hidden="1" customHeight="1" outlineLevel="1">
      <c r="A43" s="466"/>
      <c r="B43" s="717" t="s">
        <v>35</v>
      </c>
      <c r="C43" s="356"/>
      <c r="D43" s="356"/>
      <c r="E43" s="530"/>
      <c r="F43" s="467">
        <f>F41+F40-F42</f>
        <v>21788054021</v>
      </c>
      <c r="G43" s="530"/>
      <c r="H43" s="530">
        <f>H40+H41-H42</f>
        <v>16631521499</v>
      </c>
      <c r="I43" s="467"/>
      <c r="J43" s="467"/>
      <c r="K43" s="626"/>
      <c r="L43" s="626"/>
      <c r="M43" s="532"/>
      <c r="N43" s="315"/>
    </row>
    <row r="44" spans="1:14" s="14" customFormat="1" ht="18.75" customHeight="1" collapsed="1">
      <c r="A44" s="533">
        <v>2</v>
      </c>
      <c r="B44" s="722" t="s">
        <v>2450</v>
      </c>
      <c r="C44" s="535"/>
      <c r="D44" s="358"/>
      <c r="E44" s="36">
        <f>G44</f>
        <v>3709466114</v>
      </c>
      <c r="F44" s="8"/>
      <c r="G44" s="406">
        <f>SUM(F45:F61)</f>
        <v>3709466114</v>
      </c>
      <c r="H44" s="406">
        <f>I44</f>
        <v>3459470941</v>
      </c>
      <c r="I44" s="406">
        <f>SUM(H45:H61)</f>
        <v>3459470941</v>
      </c>
      <c r="J44" s="406">
        <f>SUM(I45:I61)</f>
        <v>0</v>
      </c>
      <c r="K44" s="627"/>
      <c r="L44" s="628"/>
      <c r="M44" s="536"/>
      <c r="N44" s="177"/>
    </row>
    <row r="45" spans="1:14" s="306" customFormat="1" ht="18.75" customHeight="1">
      <c r="A45" s="537">
        <v>2.1</v>
      </c>
      <c r="B45" s="716" t="s">
        <v>478</v>
      </c>
      <c r="C45" s="355"/>
      <c r="D45" s="355"/>
      <c r="E45" s="514">
        <f>F45</f>
        <v>600000000</v>
      </c>
      <c r="F45" s="538">
        <v>600000000</v>
      </c>
      <c r="G45" s="514"/>
      <c r="H45" s="514">
        <v>600000000</v>
      </c>
      <c r="I45" s="538"/>
      <c r="J45" s="538"/>
      <c r="K45" s="629"/>
      <c r="L45" s="629"/>
      <c r="M45" s="540"/>
      <c r="N45" s="305"/>
    </row>
    <row r="46" spans="1:14" s="306" customFormat="1" ht="18.75" customHeight="1">
      <c r="A46" s="537">
        <v>2.2000000000000002</v>
      </c>
      <c r="B46" s="716" t="s">
        <v>479</v>
      </c>
      <c r="C46" s="355"/>
      <c r="D46" s="355"/>
      <c r="E46" s="514">
        <f t="shared" ref="E46:E60" si="2">F46</f>
        <v>240000000</v>
      </c>
      <c r="F46" s="538">
        <v>240000000</v>
      </c>
      <c r="G46" s="514"/>
      <c r="H46" s="514">
        <v>160000000</v>
      </c>
      <c r="I46" s="538"/>
      <c r="J46" s="538"/>
      <c r="K46" s="629"/>
      <c r="L46" s="629"/>
      <c r="M46" s="540"/>
      <c r="N46" s="305"/>
    </row>
    <row r="47" spans="1:14" s="306" customFormat="1" ht="18.75" customHeight="1">
      <c r="A47" s="537">
        <v>2.2999999999999998</v>
      </c>
      <c r="B47" s="716" t="s">
        <v>2062</v>
      </c>
      <c r="C47" s="355"/>
      <c r="D47" s="355"/>
      <c r="E47" s="514">
        <f t="shared" si="2"/>
        <v>479970000</v>
      </c>
      <c r="F47" s="538">
        <v>479970000</v>
      </c>
      <c r="G47" s="514"/>
      <c r="H47" s="514">
        <v>230300000</v>
      </c>
      <c r="I47" s="538"/>
      <c r="J47" s="538"/>
      <c r="K47" s="629"/>
      <c r="L47" s="629"/>
      <c r="M47" s="540"/>
      <c r="N47" s="305"/>
    </row>
    <row r="48" spans="1:14" s="306" customFormat="1" ht="18.75" customHeight="1">
      <c r="A48" s="537">
        <v>2.4</v>
      </c>
      <c r="B48" s="702" t="s">
        <v>2334</v>
      </c>
      <c r="C48" s="354"/>
      <c r="D48" s="354"/>
      <c r="E48" s="514">
        <f t="shared" si="2"/>
        <v>422473000</v>
      </c>
      <c r="F48" s="201">
        <v>422473000</v>
      </c>
      <c r="G48" s="135"/>
      <c r="H48" s="135">
        <f>236766700+45002300</f>
        <v>281769000</v>
      </c>
      <c r="I48" s="201"/>
      <c r="J48" s="201"/>
      <c r="K48" s="630"/>
      <c r="L48" s="630"/>
      <c r="M48" s="449"/>
      <c r="N48" s="305"/>
    </row>
    <row r="49" spans="1:14" s="114" customFormat="1" ht="18.75" customHeight="1">
      <c r="A49" s="537">
        <v>2.5</v>
      </c>
      <c r="B49" s="702" t="s">
        <v>2063</v>
      </c>
      <c r="C49" s="354"/>
      <c r="D49" s="354"/>
      <c r="E49" s="514">
        <f t="shared" si="2"/>
        <v>66000000</v>
      </c>
      <c r="F49" s="201">
        <v>66000000</v>
      </c>
      <c r="G49" s="135"/>
      <c r="H49" s="135">
        <v>97800000</v>
      </c>
      <c r="I49" s="201"/>
      <c r="J49" s="201"/>
      <c r="K49" s="630"/>
      <c r="L49" s="630"/>
      <c r="M49" s="449"/>
      <c r="N49" s="115"/>
    </row>
    <row r="50" spans="1:14" s="114" customFormat="1" ht="18.75" customHeight="1">
      <c r="A50" s="537">
        <v>2.6</v>
      </c>
      <c r="B50" s="702" t="s">
        <v>2245</v>
      </c>
      <c r="C50" s="354"/>
      <c r="D50" s="354"/>
      <c r="E50" s="514">
        <f t="shared" si="2"/>
        <v>200226000</v>
      </c>
      <c r="F50" s="201">
        <v>200226000</v>
      </c>
      <c r="G50" s="135"/>
      <c r="H50" s="135">
        <f>97307200+2000000</f>
        <v>99307200</v>
      </c>
      <c r="I50" s="201"/>
      <c r="J50" s="201"/>
      <c r="K50" s="630"/>
      <c r="L50" s="630"/>
      <c r="M50" s="449"/>
      <c r="N50" s="115"/>
    </row>
    <row r="51" spans="1:14" s="114" customFormat="1" ht="18.75" customHeight="1">
      <c r="A51" s="537">
        <v>2.7</v>
      </c>
      <c r="B51" s="702" t="s">
        <v>1856</v>
      </c>
      <c r="C51" s="354"/>
      <c r="D51" s="354"/>
      <c r="E51" s="514">
        <f t="shared" si="2"/>
        <v>1276374674</v>
      </c>
      <c r="F51" s="201">
        <v>1276374674</v>
      </c>
      <c r="G51" s="135"/>
      <c r="H51" s="135">
        <v>1420748114</v>
      </c>
      <c r="I51" s="201"/>
      <c r="J51" s="201"/>
      <c r="K51" s="630"/>
      <c r="L51" s="630"/>
      <c r="M51" s="449"/>
      <c r="N51" s="115"/>
    </row>
    <row r="52" spans="1:14" s="306" customFormat="1" ht="18.75" customHeight="1">
      <c r="A52" s="537">
        <v>2.8</v>
      </c>
      <c r="B52" s="716" t="s">
        <v>2244</v>
      </c>
      <c r="C52" s="355"/>
      <c r="D52" s="355"/>
      <c r="E52" s="514">
        <f t="shared" si="2"/>
        <v>315414440</v>
      </c>
      <c r="F52" s="308">
        <v>315414440</v>
      </c>
      <c r="G52" s="309"/>
      <c r="H52" s="309">
        <v>255899172</v>
      </c>
      <c r="I52" s="308"/>
      <c r="J52" s="308"/>
      <c r="K52" s="631"/>
      <c r="L52" s="631"/>
      <c r="M52" s="450"/>
      <c r="N52" s="305"/>
    </row>
    <row r="53" spans="1:14" s="114" customFormat="1" ht="18.75" customHeight="1">
      <c r="A53" s="537">
        <v>2.9</v>
      </c>
      <c r="B53" s="702" t="s">
        <v>2247</v>
      </c>
      <c r="C53" s="354"/>
      <c r="D53" s="354"/>
      <c r="E53" s="514">
        <f t="shared" si="2"/>
        <v>56432000</v>
      </c>
      <c r="F53" s="201">
        <v>56432000</v>
      </c>
      <c r="G53" s="135"/>
      <c r="H53" s="135">
        <v>121240000</v>
      </c>
      <c r="I53" s="201"/>
      <c r="J53" s="201"/>
      <c r="K53" s="630"/>
      <c r="L53" s="630"/>
      <c r="M53" s="449"/>
      <c r="N53" s="115"/>
    </row>
    <row r="54" spans="1:14" s="114" customFormat="1" ht="18.75" customHeight="1">
      <c r="A54" s="537">
        <v>2.1</v>
      </c>
      <c r="B54" s="702" t="s">
        <v>2246</v>
      </c>
      <c r="C54" s="354"/>
      <c r="D54" s="354"/>
      <c r="E54" s="514">
        <f t="shared" si="2"/>
        <v>14296000</v>
      </c>
      <c r="F54" s="201">
        <v>14296000</v>
      </c>
      <c r="G54" s="135"/>
      <c r="H54" s="135">
        <v>24182000</v>
      </c>
      <c r="I54" s="201"/>
      <c r="J54" s="201"/>
      <c r="K54" s="630"/>
      <c r="L54" s="630"/>
      <c r="M54" s="449"/>
      <c r="N54" s="115"/>
    </row>
    <row r="55" spans="1:14" s="114" customFormat="1" ht="18.75" customHeight="1">
      <c r="A55" s="537">
        <v>2.11</v>
      </c>
      <c r="B55" s="702" t="s">
        <v>2249</v>
      </c>
      <c r="C55" s="354"/>
      <c r="D55" s="354"/>
      <c r="E55" s="514">
        <f t="shared" si="2"/>
        <v>9695000</v>
      </c>
      <c r="F55" s="201">
        <v>9695000</v>
      </c>
      <c r="G55" s="135"/>
      <c r="H55" s="135">
        <v>23265000</v>
      </c>
      <c r="I55" s="201"/>
      <c r="J55" s="201"/>
      <c r="K55" s="630"/>
      <c r="L55" s="630"/>
      <c r="M55" s="449"/>
      <c r="N55" s="115"/>
    </row>
    <row r="56" spans="1:14" s="114" customFormat="1" ht="18.75" customHeight="1">
      <c r="A56" s="537">
        <v>2.12</v>
      </c>
      <c r="B56" s="702" t="s">
        <v>2250</v>
      </c>
      <c r="C56" s="354"/>
      <c r="D56" s="354"/>
      <c r="E56" s="514">
        <f t="shared" si="2"/>
        <v>2600000</v>
      </c>
      <c r="F56" s="201">
        <v>2600000</v>
      </c>
      <c r="G56" s="135"/>
      <c r="H56" s="135">
        <v>14100000</v>
      </c>
      <c r="I56" s="201"/>
      <c r="J56" s="201"/>
      <c r="K56" s="630"/>
      <c r="L56" s="630"/>
      <c r="M56" s="449"/>
      <c r="N56" s="115"/>
    </row>
    <row r="57" spans="1:14" s="114" customFormat="1" ht="18.75" customHeight="1">
      <c r="A57" s="537">
        <v>2.13</v>
      </c>
      <c r="B57" s="702" t="s">
        <v>2251</v>
      </c>
      <c r="C57" s="354"/>
      <c r="D57" s="354"/>
      <c r="E57" s="514">
        <f t="shared" si="2"/>
        <v>0</v>
      </c>
      <c r="F57" s="201"/>
      <c r="G57" s="135"/>
      <c r="H57" s="135">
        <v>30000000</v>
      </c>
      <c r="I57" s="201"/>
      <c r="J57" s="201"/>
      <c r="K57" s="630"/>
      <c r="L57" s="630"/>
      <c r="M57" s="449"/>
      <c r="N57" s="115"/>
    </row>
    <row r="58" spans="1:14" s="114" customFormat="1" ht="18.75" customHeight="1">
      <c r="A58" s="537">
        <v>2.14</v>
      </c>
      <c r="B58" s="702" t="s">
        <v>2087</v>
      </c>
      <c r="C58" s="354"/>
      <c r="D58" s="354"/>
      <c r="E58" s="514">
        <f t="shared" si="2"/>
        <v>4055000</v>
      </c>
      <c r="F58" s="201">
        <v>4055000</v>
      </c>
      <c r="G58" s="135"/>
      <c r="H58" s="135">
        <v>34653500</v>
      </c>
      <c r="I58" s="201"/>
      <c r="J58" s="201"/>
      <c r="K58" s="630"/>
      <c r="L58" s="630"/>
      <c r="M58" s="449"/>
      <c r="N58" s="115"/>
    </row>
    <row r="59" spans="1:14" s="114" customFormat="1" ht="18.75" customHeight="1">
      <c r="A59" s="537">
        <v>2.15</v>
      </c>
      <c r="B59" s="702" t="s">
        <v>2248</v>
      </c>
      <c r="C59" s="354"/>
      <c r="D59" s="354"/>
      <c r="E59" s="514">
        <f t="shared" si="2"/>
        <v>11841000</v>
      </c>
      <c r="F59" s="201">
        <v>11841000</v>
      </c>
      <c r="G59" s="135"/>
      <c r="H59" s="135">
        <v>18409500</v>
      </c>
      <c r="I59" s="201"/>
      <c r="J59" s="201"/>
      <c r="K59" s="630"/>
      <c r="L59" s="630"/>
      <c r="M59" s="449"/>
      <c r="N59" s="115"/>
    </row>
    <row r="60" spans="1:14" s="114" customFormat="1" ht="18.75" customHeight="1">
      <c r="A60" s="537">
        <v>2.16</v>
      </c>
      <c r="B60" s="702" t="s">
        <v>466</v>
      </c>
      <c r="C60" s="354"/>
      <c r="D60" s="354"/>
      <c r="E60" s="514">
        <f t="shared" si="2"/>
        <v>10089000</v>
      </c>
      <c r="F60" s="201">
        <f>7270000+2819000</f>
        <v>10089000</v>
      </c>
      <c r="G60" s="135"/>
      <c r="H60" s="135">
        <f>28351455+1500000</f>
        <v>29851455</v>
      </c>
      <c r="I60" s="201"/>
      <c r="J60" s="201"/>
      <c r="K60" s="630"/>
      <c r="L60" s="630"/>
      <c r="M60" s="449"/>
      <c r="N60" s="115"/>
    </row>
    <row r="61" spans="1:14" s="114" customFormat="1" ht="18.75" customHeight="1">
      <c r="A61" s="537">
        <v>2.17</v>
      </c>
      <c r="B61" s="717" t="s">
        <v>2632</v>
      </c>
      <c r="C61" s="356"/>
      <c r="D61" s="384"/>
      <c r="E61" s="386"/>
      <c r="F61" s="290"/>
      <c r="G61" s="291"/>
      <c r="H61" s="291">
        <v>17946000</v>
      </c>
      <c r="I61" s="290"/>
      <c r="J61" s="290"/>
      <c r="K61" s="632"/>
      <c r="L61" s="632"/>
      <c r="M61" s="451"/>
      <c r="N61" s="115"/>
    </row>
    <row r="62" spans="1:14" s="5" customFormat="1" ht="18.75" hidden="1" customHeight="1" outlineLevel="1">
      <c r="A62" s="541"/>
      <c r="B62" s="725" t="s">
        <v>1532</v>
      </c>
      <c r="C62" s="394"/>
      <c r="D62" s="394"/>
      <c r="E62" s="519"/>
      <c r="F62" s="302">
        <f>F63+F64+F65+F66+F67+F68</f>
        <v>0</v>
      </c>
      <c r="G62" s="282">
        <f>G63+G64+G65+G66+G67+G68</f>
        <v>0</v>
      </c>
      <c r="H62" s="282">
        <f>H63+H64+H65+H66+H67+H68</f>
        <v>23039541900</v>
      </c>
      <c r="I62" s="282"/>
      <c r="J62" s="282"/>
      <c r="K62" s="617"/>
      <c r="L62" s="617">
        <f>F62*100/G31</f>
        <v>0</v>
      </c>
      <c r="M62" s="418"/>
      <c r="N62" s="175"/>
    </row>
    <row r="63" spans="1:14" s="114" customFormat="1" ht="18.75" hidden="1" customHeight="1" outlineLevel="1">
      <c r="A63" s="542" t="s">
        <v>10</v>
      </c>
      <c r="B63" s="726" t="s">
        <v>2352</v>
      </c>
      <c r="C63" s="392"/>
      <c r="D63" s="392"/>
      <c r="E63" s="543"/>
      <c r="F63" s="544"/>
      <c r="G63" s="543"/>
      <c r="H63" s="543">
        <v>3716530900</v>
      </c>
      <c r="I63" s="544"/>
      <c r="J63" s="544"/>
      <c r="K63" s="633"/>
      <c r="L63" s="633" t="e">
        <f>F63*100/F62</f>
        <v>#DIV/0!</v>
      </c>
      <c r="M63" s="546"/>
      <c r="N63" s="115"/>
    </row>
    <row r="64" spans="1:14" s="114" customFormat="1" ht="18.75" hidden="1" customHeight="1" outlineLevel="1">
      <c r="A64" s="547" t="s">
        <v>10</v>
      </c>
      <c r="B64" s="727" t="s">
        <v>2463</v>
      </c>
      <c r="C64" s="357"/>
      <c r="D64" s="357"/>
      <c r="E64" s="135"/>
      <c r="F64" s="201"/>
      <c r="G64" s="135"/>
      <c r="H64" s="135">
        <v>5777100000</v>
      </c>
      <c r="I64" s="201"/>
      <c r="J64" s="201"/>
      <c r="K64" s="630"/>
      <c r="L64" s="633" t="e">
        <f>F64*100/F62</f>
        <v>#DIV/0!</v>
      </c>
      <c r="M64" s="449"/>
      <c r="N64" s="115"/>
    </row>
    <row r="65" spans="1:15" s="114" customFormat="1" ht="18.75" hidden="1" customHeight="1" outlineLevel="1">
      <c r="A65" s="547" t="s">
        <v>10</v>
      </c>
      <c r="B65" s="727" t="s">
        <v>1851</v>
      </c>
      <c r="C65" s="357"/>
      <c r="D65" s="357"/>
      <c r="E65" s="135"/>
      <c r="F65" s="201"/>
      <c r="G65" s="135"/>
      <c r="H65" s="135">
        <v>79610000</v>
      </c>
      <c r="I65" s="201"/>
      <c r="J65" s="201"/>
      <c r="K65" s="630"/>
      <c r="L65" s="633" t="e">
        <f>F65*100/F62</f>
        <v>#DIV/0!</v>
      </c>
      <c r="M65" s="449"/>
      <c r="N65" s="115"/>
    </row>
    <row r="66" spans="1:15" s="114" customFormat="1" ht="18.75" hidden="1" customHeight="1" outlineLevel="1">
      <c r="A66" s="547" t="s">
        <v>10</v>
      </c>
      <c r="B66" s="727" t="s">
        <v>1852</v>
      </c>
      <c r="C66" s="357"/>
      <c r="D66" s="357"/>
      <c r="E66" s="135"/>
      <c r="F66" s="201"/>
      <c r="G66" s="135"/>
      <c r="H66" s="135">
        <f>587358000+8090003000</f>
        <v>8677361000</v>
      </c>
      <c r="I66" s="201"/>
      <c r="J66" s="201"/>
      <c r="K66" s="630"/>
      <c r="L66" s="633" t="e">
        <f>F66*100/F62</f>
        <v>#DIV/0!</v>
      </c>
      <c r="M66" s="449"/>
      <c r="N66" s="115"/>
    </row>
    <row r="67" spans="1:15" s="114" customFormat="1" ht="18.75" hidden="1" customHeight="1" outlineLevel="1">
      <c r="A67" s="547" t="s">
        <v>10</v>
      </c>
      <c r="B67" s="727" t="s">
        <v>1853</v>
      </c>
      <c r="C67" s="357"/>
      <c r="D67" s="357"/>
      <c r="E67" s="135"/>
      <c r="F67" s="201"/>
      <c r="G67" s="135"/>
      <c r="H67" s="135">
        <v>341500000</v>
      </c>
      <c r="I67" s="201"/>
      <c r="J67" s="201"/>
      <c r="K67" s="630"/>
      <c r="L67" s="633" t="e">
        <f>F67*100/F62</f>
        <v>#DIV/0!</v>
      </c>
      <c r="M67" s="449"/>
      <c r="N67" s="115"/>
    </row>
    <row r="68" spans="1:15" s="114" customFormat="1" ht="18.75" hidden="1" customHeight="1" outlineLevel="1">
      <c r="A68" s="547" t="s">
        <v>10</v>
      </c>
      <c r="B68" s="727" t="s">
        <v>2351</v>
      </c>
      <c r="C68" s="357"/>
      <c r="D68" s="577"/>
      <c r="E68" s="291"/>
      <c r="F68" s="290"/>
      <c r="G68" s="291"/>
      <c r="H68" s="291">
        <v>4447440000</v>
      </c>
      <c r="I68" s="290"/>
      <c r="J68" s="290"/>
      <c r="K68" s="632"/>
      <c r="L68" s="633" t="e">
        <f>F68*100/F62</f>
        <v>#DIV/0!</v>
      </c>
      <c r="M68" s="451"/>
      <c r="N68" s="115"/>
    </row>
    <row r="69" spans="1:15" s="14" customFormat="1" ht="18.75" customHeight="1" collapsed="1">
      <c r="A69" s="287" t="s">
        <v>2257</v>
      </c>
      <c r="B69" s="704" t="s">
        <v>777</v>
      </c>
      <c r="C69" s="349"/>
      <c r="D69" s="349"/>
      <c r="E69" s="38"/>
      <c r="F69" s="304"/>
      <c r="G69" s="292"/>
      <c r="H69" s="292"/>
      <c r="I69" s="292"/>
      <c r="J69" s="292"/>
      <c r="K69" s="634"/>
      <c r="L69" s="634"/>
      <c r="M69" s="418"/>
      <c r="N69" s="177"/>
      <c r="O69" s="177"/>
    </row>
    <row r="70" spans="1:15" s="14" customFormat="1" ht="18.75" hidden="1" customHeight="1" outlineLevel="1">
      <c r="A70" s="287"/>
      <c r="B70" s="704" t="s">
        <v>1967</v>
      </c>
      <c r="C70" s="504"/>
      <c r="D70" s="504"/>
      <c r="E70" s="479" t="e">
        <f t="shared" ref="E70:J70" si="3">E71+E98</f>
        <v>#REF!</v>
      </c>
      <c r="F70" s="679" t="e">
        <f t="shared" si="3"/>
        <v>#REF!</v>
      </c>
      <c r="G70" s="479" t="e">
        <f t="shared" si="3"/>
        <v>#REF!</v>
      </c>
      <c r="H70" s="479" t="e">
        <f t="shared" si="3"/>
        <v>#REF!</v>
      </c>
      <c r="I70" s="479" t="e">
        <f t="shared" si="3"/>
        <v>#REF!</v>
      </c>
      <c r="J70" s="479">
        <f t="shared" si="3"/>
        <v>0</v>
      </c>
      <c r="K70" s="635" t="e">
        <f>E70*100/E19</f>
        <v>#REF!</v>
      </c>
      <c r="L70" s="634" t="e">
        <f>E70*100/H70</f>
        <v>#REF!</v>
      </c>
      <c r="M70" s="418"/>
      <c r="N70" s="177"/>
      <c r="O70" s="177"/>
    </row>
    <row r="71" spans="1:15" s="14" customFormat="1" ht="18.75" customHeight="1" collapsed="1">
      <c r="A71" s="287" t="s">
        <v>2482</v>
      </c>
      <c r="B71" s="704" t="s">
        <v>1958</v>
      </c>
      <c r="C71" s="349"/>
      <c r="D71" s="349"/>
      <c r="E71" s="479">
        <f t="shared" ref="E71:J71" si="4">E72+E81+E83+E84</f>
        <v>7488078584</v>
      </c>
      <c r="F71" s="679">
        <f t="shared" si="4"/>
        <v>0</v>
      </c>
      <c r="G71" s="479">
        <f t="shared" si="4"/>
        <v>7488078584</v>
      </c>
      <c r="H71" s="479">
        <f t="shared" si="4"/>
        <v>9010726070</v>
      </c>
      <c r="I71" s="479">
        <f t="shared" si="4"/>
        <v>9186761570</v>
      </c>
      <c r="J71" s="479">
        <f t="shared" si="4"/>
        <v>0</v>
      </c>
      <c r="K71" s="635" t="e">
        <f>E71*100/E70</f>
        <v>#REF!</v>
      </c>
      <c r="L71" s="634">
        <f>E71*100/H71</f>
        <v>83.101833590642045</v>
      </c>
      <c r="M71" s="418"/>
      <c r="N71" s="177"/>
      <c r="O71" s="177"/>
    </row>
    <row r="72" spans="1:15" s="84" customFormat="1" ht="18.75" customHeight="1">
      <c r="A72" s="80" t="s">
        <v>2358</v>
      </c>
      <c r="B72" s="704" t="s">
        <v>2464</v>
      </c>
      <c r="C72" s="350"/>
      <c r="D72" s="350"/>
      <c r="E72" s="400">
        <f t="shared" ref="E72:J72" si="5">E73+E76+E79+E80</f>
        <v>6959927038</v>
      </c>
      <c r="F72" s="680">
        <f t="shared" si="5"/>
        <v>0</v>
      </c>
      <c r="G72" s="400">
        <f t="shared" si="5"/>
        <v>6959927038</v>
      </c>
      <c r="H72" s="400">
        <f t="shared" si="5"/>
        <v>8230829764</v>
      </c>
      <c r="I72" s="400">
        <f t="shared" si="5"/>
        <v>8230829764</v>
      </c>
      <c r="J72" s="400">
        <f t="shared" si="5"/>
        <v>0</v>
      </c>
      <c r="K72" s="636"/>
      <c r="L72" s="613"/>
      <c r="M72" s="443"/>
      <c r="N72" s="176"/>
      <c r="O72" s="321"/>
    </row>
    <row r="73" spans="1:15" s="14" customFormat="1" ht="18.75" hidden="1" customHeight="1" outlineLevel="1">
      <c r="A73" s="55">
        <v>1</v>
      </c>
      <c r="B73" s="723" t="s">
        <v>2466</v>
      </c>
      <c r="C73" s="358"/>
      <c r="D73" s="358"/>
      <c r="E73" s="36">
        <f>G73</f>
        <v>2686150185</v>
      </c>
      <c r="F73" s="35"/>
      <c r="G73" s="310">
        <f>G74+G75</f>
        <v>2686150185</v>
      </c>
      <c r="H73" s="310">
        <f>H74+H75</f>
        <v>4083866081</v>
      </c>
      <c r="I73" s="310">
        <f>I74+I75</f>
        <v>4083866081</v>
      </c>
      <c r="J73" s="310"/>
      <c r="K73" s="637"/>
      <c r="L73" s="637"/>
      <c r="M73" s="452"/>
      <c r="N73" s="175"/>
    </row>
    <row r="74" spans="1:15" s="19" customFormat="1" ht="18.75" customHeight="1" collapsed="1">
      <c r="A74" s="123" t="s">
        <v>456</v>
      </c>
      <c r="B74" s="702" t="s">
        <v>368</v>
      </c>
      <c r="C74" s="705"/>
      <c r="D74" s="705"/>
      <c r="E74" s="281">
        <f t="shared" ref="E74:E80" si="6">G74</f>
        <v>1123632349</v>
      </c>
      <c r="F74" s="18"/>
      <c r="G74" s="13">
        <v>1123632349</v>
      </c>
      <c r="H74" s="18">
        <f>I74</f>
        <v>2265200331</v>
      </c>
      <c r="I74" s="13">
        <v>2265200331</v>
      </c>
      <c r="J74" s="18"/>
      <c r="K74" s="615"/>
      <c r="L74" s="615"/>
      <c r="M74" s="423"/>
      <c r="N74" s="158"/>
    </row>
    <row r="75" spans="1:15" s="19" customFormat="1" ht="18.75" customHeight="1">
      <c r="A75" s="123" t="s">
        <v>457</v>
      </c>
      <c r="B75" s="702" t="s">
        <v>2463</v>
      </c>
      <c r="C75" s="705"/>
      <c r="D75" s="705"/>
      <c r="E75" s="281">
        <f t="shared" si="6"/>
        <v>1562517836</v>
      </c>
      <c r="F75" s="18"/>
      <c r="G75" s="13">
        <v>1562517836</v>
      </c>
      <c r="H75" s="18">
        <f t="shared" ref="H75:H80" si="7">I75</f>
        <v>1818665750</v>
      </c>
      <c r="I75" s="13">
        <v>1818665750</v>
      </c>
      <c r="J75" s="18"/>
      <c r="K75" s="615"/>
      <c r="L75" s="615"/>
      <c r="M75" s="423"/>
      <c r="N75" s="158"/>
    </row>
    <row r="76" spans="1:15" s="14" customFormat="1" ht="18.75" hidden="1" customHeight="1" outlineLevel="1">
      <c r="A76" s="56">
        <v>2</v>
      </c>
      <c r="B76" s="702" t="s">
        <v>2260</v>
      </c>
      <c r="C76" s="706"/>
      <c r="D76" s="706"/>
      <c r="E76" s="36">
        <f t="shared" si="6"/>
        <v>1885498487</v>
      </c>
      <c r="F76" s="8"/>
      <c r="G76" s="311">
        <f>G77+G78</f>
        <v>1885498487</v>
      </c>
      <c r="H76" s="18">
        <f t="shared" si="7"/>
        <v>1707998483</v>
      </c>
      <c r="I76" s="311">
        <f>I77+I78</f>
        <v>1707998483</v>
      </c>
      <c r="J76" s="471"/>
      <c r="K76" s="638"/>
      <c r="L76" s="638"/>
      <c r="M76" s="453"/>
      <c r="N76" s="175"/>
    </row>
    <row r="77" spans="1:15" s="19" customFormat="1" ht="18.75" hidden="1" customHeight="1" outlineLevel="1">
      <c r="A77" s="123">
        <v>2.1</v>
      </c>
      <c r="B77" s="702" t="s">
        <v>235</v>
      </c>
      <c r="C77" s="705"/>
      <c r="D77" s="705"/>
      <c r="E77" s="281">
        <f t="shared" si="6"/>
        <v>0</v>
      </c>
      <c r="F77" s="18"/>
      <c r="G77" s="13"/>
      <c r="H77" s="18">
        <f t="shared" si="7"/>
        <v>41180649</v>
      </c>
      <c r="I77" s="13">
        <v>41180649</v>
      </c>
      <c r="J77" s="18"/>
      <c r="K77" s="615"/>
      <c r="L77" s="615"/>
      <c r="M77" s="423"/>
      <c r="N77" s="158"/>
    </row>
    <row r="78" spans="1:15" s="19" customFormat="1" ht="18.75" customHeight="1" collapsed="1">
      <c r="A78" s="123">
        <v>2.2000000000000002</v>
      </c>
      <c r="B78" s="702" t="s">
        <v>2259</v>
      </c>
      <c r="C78" s="705"/>
      <c r="D78" s="705"/>
      <c r="E78" s="281">
        <f t="shared" si="6"/>
        <v>1885498487</v>
      </c>
      <c r="F78" s="18"/>
      <c r="G78" s="13">
        <v>1885498487</v>
      </c>
      <c r="H78" s="18">
        <f t="shared" si="7"/>
        <v>1666817834</v>
      </c>
      <c r="I78" s="13">
        <f>119942688+1546875146</f>
        <v>1666817834</v>
      </c>
      <c r="J78" s="18"/>
      <c r="K78" s="615"/>
      <c r="L78" s="615"/>
      <c r="M78" s="423"/>
      <c r="N78" s="158"/>
    </row>
    <row r="79" spans="1:15" s="14" customFormat="1" ht="18.75" customHeight="1">
      <c r="A79" s="56">
        <v>3</v>
      </c>
      <c r="B79" s="702" t="s">
        <v>2261</v>
      </c>
      <c r="C79" s="706"/>
      <c r="D79" s="706"/>
      <c r="E79" s="281">
        <f t="shared" si="6"/>
        <v>257826667</v>
      </c>
      <c r="F79" s="18"/>
      <c r="G79" s="240">
        <v>257826667</v>
      </c>
      <c r="H79" s="18">
        <f t="shared" si="7"/>
        <v>296758600</v>
      </c>
      <c r="I79" s="311">
        <v>296758600</v>
      </c>
      <c r="J79" s="471"/>
      <c r="K79" s="638"/>
      <c r="L79" s="638"/>
      <c r="M79" s="453"/>
      <c r="N79" s="175"/>
    </row>
    <row r="80" spans="1:15" s="14" customFormat="1" ht="18.75" customHeight="1">
      <c r="A80" s="57">
        <v>4</v>
      </c>
      <c r="B80" s="720" t="s">
        <v>2262</v>
      </c>
      <c r="C80" s="707"/>
      <c r="D80" s="707"/>
      <c r="E80" s="281">
        <f t="shared" si="6"/>
        <v>2130451699</v>
      </c>
      <c r="F80" s="276"/>
      <c r="G80" s="661">
        <v>2130451699</v>
      </c>
      <c r="H80" s="18">
        <f t="shared" si="7"/>
        <v>2142206600</v>
      </c>
      <c r="I80" s="312">
        <v>2142206600</v>
      </c>
      <c r="J80" s="472"/>
      <c r="K80" s="639"/>
      <c r="L80" s="639"/>
      <c r="M80" s="454"/>
      <c r="N80" s="175"/>
    </row>
    <row r="81" spans="1:14" s="84" customFormat="1" ht="18.75" customHeight="1">
      <c r="A81" s="80" t="s">
        <v>2359</v>
      </c>
      <c r="B81" s="704" t="s">
        <v>2253</v>
      </c>
      <c r="C81" s="708"/>
      <c r="D81" s="708"/>
      <c r="E81" s="40">
        <f>G81</f>
        <v>528151546</v>
      </c>
      <c r="F81" s="322"/>
      <c r="G81" s="40">
        <v>528151546</v>
      </c>
      <c r="H81" s="40">
        <f>I81</f>
        <v>779896306</v>
      </c>
      <c r="I81" s="40">
        <f>521339613+211883505+46673188</f>
        <v>779896306</v>
      </c>
      <c r="J81" s="40"/>
      <c r="K81" s="613"/>
      <c r="L81" s="613"/>
      <c r="M81" s="443"/>
      <c r="N81" s="321"/>
    </row>
    <row r="82" spans="1:14" s="84" customFormat="1" ht="18.75" hidden="1" customHeight="1" outlineLevel="1">
      <c r="A82" s="80" t="s">
        <v>10</v>
      </c>
      <c r="B82" s="704" t="s">
        <v>2219</v>
      </c>
      <c r="C82" s="708"/>
      <c r="D82" s="708"/>
      <c r="E82" s="40">
        <f>E19-E71+E185+E200+E233</f>
        <v>199199240047.37997</v>
      </c>
      <c r="F82" s="350">
        <f>F19-F71</f>
        <v>0</v>
      </c>
      <c r="G82" s="350">
        <f>G19-G71</f>
        <v>185394748310</v>
      </c>
      <c r="H82" s="350">
        <f>H19-H71</f>
        <v>172253112671</v>
      </c>
      <c r="I82" s="350">
        <f>I19-I71</f>
        <v>172077077171</v>
      </c>
      <c r="J82" s="40"/>
      <c r="K82" s="613"/>
      <c r="L82" s="613"/>
      <c r="M82" s="443"/>
      <c r="N82" s="321"/>
    </row>
    <row r="83" spans="1:14" s="84" customFormat="1" ht="18.75" hidden="1" customHeight="1" outlineLevel="1">
      <c r="A83" s="80" t="s">
        <v>239</v>
      </c>
      <c r="B83" s="704" t="s">
        <v>1957</v>
      </c>
      <c r="C83" s="708"/>
      <c r="D83" s="708"/>
      <c r="E83" s="40"/>
      <c r="F83" s="322"/>
      <c r="G83" s="323"/>
      <c r="H83" s="323"/>
      <c r="I83" s="323">
        <f>98000000+1200000+3889500</f>
        <v>103089500</v>
      </c>
      <c r="J83" s="323"/>
      <c r="K83" s="640"/>
      <c r="L83" s="640"/>
      <c r="M83" s="444"/>
      <c r="N83" s="324"/>
    </row>
    <row r="84" spans="1:14" s="84" customFormat="1" ht="18.75" hidden="1" customHeight="1" outlineLevel="1">
      <c r="A84" s="80" t="s">
        <v>1959</v>
      </c>
      <c r="B84" s="704" t="s">
        <v>2252</v>
      </c>
      <c r="C84" s="708"/>
      <c r="D84" s="708"/>
      <c r="E84" s="40"/>
      <c r="F84" s="322"/>
      <c r="G84" s="323"/>
      <c r="H84" s="323"/>
      <c r="I84" s="323">
        <f>65746000+7200000</f>
        <v>72946000</v>
      </c>
      <c r="J84" s="323"/>
      <c r="K84" s="640"/>
      <c r="L84" s="640"/>
      <c r="M84" s="444"/>
      <c r="N84" s="321"/>
    </row>
    <row r="85" spans="1:14" s="84" customFormat="1" ht="18.75" hidden="1" customHeight="1" outlineLevel="1" collapsed="1">
      <c r="A85" s="80" t="s">
        <v>765</v>
      </c>
      <c r="B85" s="704" t="s">
        <v>1960</v>
      </c>
      <c r="C85" s="708"/>
      <c r="D85" s="708"/>
      <c r="E85" s="323" t="e">
        <f>E86+E98</f>
        <v>#REF!</v>
      </c>
      <c r="F85" s="681" t="e">
        <f>F86+F98</f>
        <v>#REF!</v>
      </c>
      <c r="G85" s="323" t="e">
        <f>G86+G98</f>
        <v>#REF!</v>
      </c>
      <c r="H85" s="323"/>
      <c r="I85" s="323" t="e">
        <f>I86+I98</f>
        <v>#REF!</v>
      </c>
      <c r="J85" s="323">
        <f>J86+J98</f>
        <v>0</v>
      </c>
      <c r="K85" s="640"/>
      <c r="L85" s="640"/>
      <c r="M85" s="444"/>
      <c r="N85" s="321"/>
    </row>
    <row r="86" spans="1:14" s="9" customFormat="1" ht="18.75" hidden="1" customHeight="1" outlineLevel="1">
      <c r="A86" s="80" t="s">
        <v>2358</v>
      </c>
      <c r="B86" s="704" t="s">
        <v>2264</v>
      </c>
      <c r="C86" s="708"/>
      <c r="D86" s="708"/>
      <c r="E86" s="40" t="e">
        <f>E87+E96</f>
        <v>#REF!</v>
      </c>
      <c r="F86" s="54">
        <f>F87+F96</f>
        <v>0</v>
      </c>
      <c r="G86" s="40" t="e">
        <f>G87+G96</f>
        <v>#REF!</v>
      </c>
      <c r="H86" s="40"/>
      <c r="I86" s="40">
        <f>I87+I96</f>
        <v>9812816820</v>
      </c>
      <c r="J86" s="40">
        <f>J87+J96</f>
        <v>0</v>
      </c>
      <c r="K86" s="613"/>
      <c r="L86" s="613"/>
      <c r="M86" s="506"/>
      <c r="N86" s="176"/>
    </row>
    <row r="87" spans="1:14" s="192" customFormat="1" ht="18.75" hidden="1" customHeight="1" outlineLevel="1">
      <c r="A87" s="401">
        <v>1</v>
      </c>
      <c r="B87" s="728" t="s">
        <v>1962</v>
      </c>
      <c r="C87" s="709"/>
      <c r="D87" s="710"/>
      <c r="E87" s="405" t="e">
        <f>E88+E89+E90+E91+E94+E92+E93+E95</f>
        <v>#REF!</v>
      </c>
      <c r="F87" s="404">
        <f>F88+F89+F90+F91+F94+F92+F93+F95</f>
        <v>0</v>
      </c>
      <c r="G87" s="405" t="e">
        <f>G88+G89+G90+G91+G94+G92+G93+G95</f>
        <v>#REF!</v>
      </c>
      <c r="H87" s="335"/>
      <c r="I87" s="405">
        <f>SUM(I88:I95)</f>
        <v>9662816820</v>
      </c>
      <c r="J87" s="335"/>
      <c r="K87" s="641"/>
      <c r="L87" s="641"/>
      <c r="M87" s="507"/>
      <c r="N87" s="317"/>
    </row>
    <row r="88" spans="1:14" s="5" customFormat="1" ht="18.75" hidden="1" customHeight="1" outlineLevel="1">
      <c r="A88" s="123" t="s">
        <v>456</v>
      </c>
      <c r="B88" s="702" t="s">
        <v>1821</v>
      </c>
      <c r="C88" s="705"/>
      <c r="D88" s="705"/>
      <c r="E88" s="13" t="e">
        <f>G88</f>
        <v>#REF!</v>
      </c>
      <c r="F88" s="18"/>
      <c r="G88" s="13" t="e">
        <f>#REF!</f>
        <v>#REF!</v>
      </c>
      <c r="H88" s="18"/>
      <c r="I88" s="13">
        <v>3502991228</v>
      </c>
      <c r="J88" s="18"/>
      <c r="K88" s="615"/>
      <c r="L88" s="615"/>
      <c r="M88" s="423"/>
      <c r="N88" s="175"/>
    </row>
    <row r="89" spans="1:14" s="5" customFormat="1" ht="18.75" hidden="1" customHeight="1" outlineLevel="1">
      <c r="A89" s="123">
        <v>1.2</v>
      </c>
      <c r="B89" s="702" t="s">
        <v>1822</v>
      </c>
      <c r="C89" s="705"/>
      <c r="D89" s="705"/>
      <c r="E89" s="13" t="e">
        <f t="shared" ref="E89:E95" si="8">G89</f>
        <v>#REF!</v>
      </c>
      <c r="F89" s="18"/>
      <c r="G89" s="13" t="e">
        <f>#REF!</f>
        <v>#REF!</v>
      </c>
      <c r="H89" s="18"/>
      <c r="I89" s="13">
        <v>588801208</v>
      </c>
      <c r="J89" s="18"/>
      <c r="K89" s="615"/>
      <c r="L89" s="615"/>
      <c r="M89" s="423"/>
      <c r="N89" s="175"/>
    </row>
    <row r="90" spans="1:14" s="5" customFormat="1" ht="18.75" hidden="1" customHeight="1" outlineLevel="1">
      <c r="A90" s="123">
        <v>1.3</v>
      </c>
      <c r="B90" s="702" t="s">
        <v>1823</v>
      </c>
      <c r="C90" s="705"/>
      <c r="D90" s="705"/>
      <c r="E90" s="13" t="e">
        <f t="shared" si="8"/>
        <v>#REF!</v>
      </c>
      <c r="F90" s="18"/>
      <c r="G90" s="13" t="e">
        <f>#REF!</f>
        <v>#REF!</v>
      </c>
      <c r="H90" s="18">
        <f>H119</f>
        <v>669193100</v>
      </c>
      <c r="I90" s="13">
        <v>236000000</v>
      </c>
      <c r="J90" s="18">
        <f>I90+H90</f>
        <v>905193100</v>
      </c>
      <c r="K90" s="615"/>
      <c r="L90" s="615"/>
      <c r="M90" s="423"/>
      <c r="N90" s="175"/>
    </row>
    <row r="91" spans="1:14" s="5" customFormat="1" ht="18.75" hidden="1" customHeight="1" outlineLevel="1">
      <c r="A91" s="123">
        <v>1.4</v>
      </c>
      <c r="B91" s="702" t="s">
        <v>1824</v>
      </c>
      <c r="C91" s="705"/>
      <c r="D91" s="705"/>
      <c r="E91" s="13" t="e">
        <f t="shared" si="8"/>
        <v>#REF!</v>
      </c>
      <c r="F91" s="18"/>
      <c r="G91" s="13" t="e">
        <f>#REF!</f>
        <v>#REF!</v>
      </c>
      <c r="H91" s="18" t="e">
        <f>H129</f>
        <v>#REF!</v>
      </c>
      <c r="I91" s="13">
        <v>2553207564</v>
      </c>
      <c r="J91" s="18" t="e">
        <f>H91+I91</f>
        <v>#REF!</v>
      </c>
      <c r="K91" s="615"/>
      <c r="L91" s="615"/>
      <c r="M91" s="423"/>
      <c r="N91" s="175"/>
    </row>
    <row r="92" spans="1:14" s="5" customFormat="1" ht="18.75" hidden="1" customHeight="1" outlineLevel="1">
      <c r="A92" s="123">
        <v>1.5</v>
      </c>
      <c r="B92" s="702" t="s">
        <v>1825</v>
      </c>
      <c r="C92" s="705"/>
      <c r="D92" s="705"/>
      <c r="E92" s="13">
        <f t="shared" si="8"/>
        <v>0</v>
      </c>
      <c r="F92" s="18"/>
      <c r="G92" s="13"/>
      <c r="H92" s="18"/>
      <c r="I92" s="13">
        <v>883867320</v>
      </c>
      <c r="J92" s="18"/>
      <c r="K92" s="615"/>
      <c r="L92" s="615"/>
      <c r="M92" s="423"/>
      <c r="N92" s="175"/>
    </row>
    <row r="93" spans="1:14" s="5" customFormat="1" ht="18.75" hidden="1" customHeight="1" outlineLevel="1">
      <c r="A93" s="123">
        <v>1.6</v>
      </c>
      <c r="B93" s="702" t="s">
        <v>1826</v>
      </c>
      <c r="C93" s="705"/>
      <c r="D93" s="705"/>
      <c r="E93" s="13" t="e">
        <f t="shared" si="8"/>
        <v>#REF!</v>
      </c>
      <c r="F93" s="18"/>
      <c r="G93" s="13" t="e">
        <f>#REF!</f>
        <v>#REF!</v>
      </c>
      <c r="H93" s="18"/>
      <c r="I93" s="13">
        <v>203937500</v>
      </c>
      <c r="J93" s="18"/>
      <c r="K93" s="615"/>
      <c r="L93" s="615"/>
      <c r="M93" s="423"/>
      <c r="N93" s="175"/>
    </row>
    <row r="94" spans="1:14" s="5" customFormat="1" ht="18.75" hidden="1" customHeight="1" outlineLevel="1">
      <c r="A94" s="123">
        <v>1.7</v>
      </c>
      <c r="B94" s="702" t="s">
        <v>1847</v>
      </c>
      <c r="C94" s="705"/>
      <c r="D94" s="705"/>
      <c r="E94" s="13" t="e">
        <f t="shared" si="8"/>
        <v>#REF!</v>
      </c>
      <c r="F94" s="18"/>
      <c r="G94" s="13" t="e">
        <f>#REF!+#REF!</f>
        <v>#REF!</v>
      </c>
      <c r="H94" s="18"/>
      <c r="I94" s="13">
        <v>1072800000</v>
      </c>
      <c r="J94" s="18"/>
      <c r="K94" s="615"/>
      <c r="L94" s="615"/>
      <c r="M94" s="423"/>
      <c r="N94" s="175"/>
    </row>
    <row r="95" spans="1:14" s="5" customFormat="1" ht="18.75" hidden="1" customHeight="1" outlineLevel="1">
      <c r="A95" s="123">
        <v>1.8</v>
      </c>
      <c r="B95" s="702" t="s">
        <v>1848</v>
      </c>
      <c r="C95" s="705"/>
      <c r="D95" s="705"/>
      <c r="E95" s="13" t="e">
        <f t="shared" si="8"/>
        <v>#REF!</v>
      </c>
      <c r="F95" s="18"/>
      <c r="G95" s="13" t="e">
        <f>#REF!</f>
        <v>#REF!</v>
      </c>
      <c r="H95" s="18"/>
      <c r="I95" s="13">
        <f>178944000+442268000</f>
        <v>621212000</v>
      </c>
      <c r="J95" s="18"/>
      <c r="K95" s="615"/>
      <c r="L95" s="615"/>
      <c r="M95" s="423"/>
      <c r="N95" s="175"/>
    </row>
    <row r="96" spans="1:14" s="192" customFormat="1" ht="18.75" hidden="1" customHeight="1" outlineLevel="1">
      <c r="A96" s="318">
        <v>2</v>
      </c>
      <c r="B96" s="701" t="s">
        <v>2630</v>
      </c>
      <c r="C96" s="711"/>
      <c r="D96" s="711"/>
      <c r="E96" s="231"/>
      <c r="F96" s="320"/>
      <c r="G96" s="231"/>
      <c r="H96" s="320"/>
      <c r="I96" s="231">
        <f>I23</f>
        <v>150000000</v>
      </c>
      <c r="J96" s="320"/>
      <c r="K96" s="642"/>
      <c r="L96" s="642"/>
      <c r="M96" s="423"/>
    </row>
    <row r="97" spans="1:14" s="192" customFormat="1" ht="18.75" hidden="1" customHeight="1" outlineLevel="1">
      <c r="A97" s="344" t="s">
        <v>10</v>
      </c>
      <c r="B97" s="729" t="s">
        <v>33</v>
      </c>
      <c r="C97" s="712"/>
      <c r="D97" s="713"/>
      <c r="E97" s="337"/>
      <c r="F97" s="682"/>
      <c r="G97" s="337"/>
      <c r="H97" s="474"/>
      <c r="I97" s="337">
        <v>930963180</v>
      </c>
      <c r="J97" s="474"/>
      <c r="K97" s="643"/>
      <c r="L97" s="643"/>
      <c r="M97" s="439"/>
    </row>
    <row r="98" spans="1:14" s="5" customFormat="1" ht="18.75" customHeight="1" collapsed="1">
      <c r="A98" s="23" t="s">
        <v>765</v>
      </c>
      <c r="B98" s="704" t="s">
        <v>2258</v>
      </c>
      <c r="C98" s="708"/>
      <c r="D98" s="708"/>
      <c r="E98" s="40" t="e">
        <f>E99+E187+E204+E237</f>
        <v>#REF!</v>
      </c>
      <c r="F98" s="350" t="e">
        <f>F99+F187+F204+F237</f>
        <v>#REF!</v>
      </c>
      <c r="G98" s="350" t="e">
        <f>G99+G187+G204+G237</f>
        <v>#REF!</v>
      </c>
      <c r="H98" s="350" t="e">
        <f>H99+H187+H204+H237</f>
        <v>#REF!</v>
      </c>
      <c r="I98" s="350" t="e">
        <f>I99+I187+I204+I237</f>
        <v>#REF!</v>
      </c>
      <c r="J98" s="282"/>
      <c r="K98" s="617" t="e">
        <f>E98*100/E13</f>
        <v>#REF!</v>
      </c>
      <c r="L98" s="617" t="e">
        <f>E98*100/H98</f>
        <v>#REF!</v>
      </c>
      <c r="M98" s="418"/>
      <c r="N98" s="192"/>
    </row>
    <row r="99" spans="1:14" s="5" customFormat="1" ht="18.75" customHeight="1">
      <c r="A99" s="575" t="s">
        <v>2358</v>
      </c>
      <c r="B99" s="730" t="s">
        <v>1960</v>
      </c>
      <c r="C99" s="731"/>
      <c r="D99" s="731"/>
      <c r="E99" s="578" t="e">
        <f>E100+E118+E149+E155</f>
        <v>#REF!</v>
      </c>
      <c r="F99" s="175" t="e">
        <f>F100+F118+F149+F155</f>
        <v>#REF!</v>
      </c>
      <c r="G99" s="175" t="e">
        <f>G100+G118+G149+G155</f>
        <v>#REF!</v>
      </c>
      <c r="H99" s="175" t="e">
        <f>H100+H118+H149+H155</f>
        <v>#REF!</v>
      </c>
      <c r="I99" s="175" t="e">
        <f>I100+I118+I149+I155</f>
        <v>#REF!</v>
      </c>
      <c r="J99" s="576"/>
      <c r="K99" s="644" t="e">
        <f>E99*100/E98</f>
        <v>#REF!</v>
      </c>
      <c r="L99" s="662" t="e">
        <f>E99*100/H99</f>
        <v>#REF!</v>
      </c>
      <c r="M99" s="579"/>
      <c r="N99" s="192"/>
    </row>
    <row r="100" spans="1:14" s="192" customFormat="1" ht="18.75" customHeight="1">
      <c r="A100" s="334">
        <v>1</v>
      </c>
      <c r="B100" s="732" t="s">
        <v>2349</v>
      </c>
      <c r="C100" s="733"/>
      <c r="D100" s="733"/>
      <c r="E100" s="336" t="e">
        <f>F100</f>
        <v>#REF!</v>
      </c>
      <c r="F100" s="335" t="e">
        <f>F101+F102+F115</f>
        <v>#REF!</v>
      </c>
      <c r="G100" s="405"/>
      <c r="H100" s="335">
        <f>I100</f>
        <v>26225989012</v>
      </c>
      <c r="I100" s="405">
        <f>36881003892-10661854080+6839200</f>
        <v>26225989012</v>
      </c>
      <c r="J100" s="335"/>
      <c r="K100" s="641" t="e">
        <f>E100*100/E99</f>
        <v>#REF!</v>
      </c>
      <c r="L100" s="662" t="e">
        <f>E100*100/H100</f>
        <v>#REF!</v>
      </c>
      <c r="M100" s="448"/>
    </row>
    <row r="101" spans="1:14" s="19" customFormat="1" ht="18.75" hidden="1" customHeight="1" outlineLevel="1">
      <c r="A101" s="278">
        <v>1.1000000000000001</v>
      </c>
      <c r="B101" s="719" t="s">
        <v>1857</v>
      </c>
      <c r="C101" s="734"/>
      <c r="D101" s="734"/>
      <c r="E101" s="281"/>
      <c r="F101" s="18" t="e">
        <f>#REF!</f>
        <v>#REF!</v>
      </c>
      <c r="G101" s="13"/>
      <c r="H101" s="13">
        <v>14060411278</v>
      </c>
      <c r="I101" s="18"/>
      <c r="J101" s="18"/>
      <c r="K101" s="615"/>
      <c r="L101" s="662">
        <f t="shared" ref="L101:L119" si="9">E101*100/H101</f>
        <v>0</v>
      </c>
      <c r="M101" s="423"/>
      <c r="N101" s="192"/>
    </row>
    <row r="102" spans="1:14" s="19" customFormat="1" ht="18.75" hidden="1" customHeight="1" outlineLevel="1">
      <c r="A102" s="278">
        <v>1.2</v>
      </c>
      <c r="B102" s="719" t="s">
        <v>2360</v>
      </c>
      <c r="C102" s="734"/>
      <c r="D102" s="734"/>
      <c r="E102" s="281"/>
      <c r="F102" s="18" t="e">
        <f>#REF!</f>
        <v>#REF!</v>
      </c>
      <c r="G102" s="13"/>
      <c r="H102" s="13">
        <f>H103+H104+H105+H106+H107+H108+H113+H114</f>
        <v>8948661267</v>
      </c>
      <c r="I102" s="18"/>
      <c r="J102" s="18"/>
      <c r="K102" s="615"/>
      <c r="L102" s="662">
        <f t="shared" si="9"/>
        <v>0</v>
      </c>
      <c r="M102" s="423"/>
      <c r="N102" s="158"/>
    </row>
    <row r="103" spans="1:14" s="19" customFormat="1" ht="18.75" hidden="1" customHeight="1" outlineLevel="1">
      <c r="A103" s="278"/>
      <c r="B103" s="719" t="s">
        <v>1865</v>
      </c>
      <c r="C103" s="734"/>
      <c r="D103" s="734"/>
      <c r="E103" s="281"/>
      <c r="F103" s="18" t="e">
        <f>#REF!</f>
        <v>#REF!</v>
      </c>
      <c r="G103" s="13"/>
      <c r="H103" s="13">
        <v>348984660</v>
      </c>
      <c r="I103" s="18"/>
      <c r="J103" s="18"/>
      <c r="K103" s="615"/>
      <c r="L103" s="662">
        <f t="shared" si="9"/>
        <v>0</v>
      </c>
      <c r="M103" s="423"/>
      <c r="N103" s="158"/>
    </row>
    <row r="104" spans="1:14" s="19" customFormat="1" ht="18.75" hidden="1" customHeight="1" outlineLevel="1">
      <c r="A104" s="278"/>
      <c r="B104" s="719" t="s">
        <v>1858</v>
      </c>
      <c r="C104" s="734"/>
      <c r="D104" s="734"/>
      <c r="E104" s="281"/>
      <c r="F104" s="18" t="e">
        <f>#REF!</f>
        <v>#REF!</v>
      </c>
      <c r="G104" s="13"/>
      <c r="H104" s="13">
        <v>800510700</v>
      </c>
      <c r="I104" s="18"/>
      <c r="J104" s="18"/>
      <c r="K104" s="615"/>
      <c r="L104" s="662">
        <f t="shared" si="9"/>
        <v>0</v>
      </c>
      <c r="M104" s="423"/>
      <c r="N104" s="158"/>
    </row>
    <row r="105" spans="1:14" s="19" customFormat="1" ht="18.75" hidden="1" customHeight="1" outlineLevel="1">
      <c r="A105" s="278"/>
      <c r="B105" s="719" t="s">
        <v>1859</v>
      </c>
      <c r="C105" s="734"/>
      <c r="D105" s="734"/>
      <c r="E105" s="281"/>
      <c r="F105" s="18" t="e">
        <f>#REF!</f>
        <v>#REF!</v>
      </c>
      <c r="G105" s="13"/>
      <c r="H105" s="13">
        <v>426902000</v>
      </c>
      <c r="I105" s="18"/>
      <c r="J105" s="18"/>
      <c r="K105" s="615"/>
      <c r="L105" s="662">
        <f t="shared" si="9"/>
        <v>0</v>
      </c>
      <c r="M105" s="423"/>
      <c r="N105" s="158"/>
    </row>
    <row r="106" spans="1:14" s="19" customFormat="1" ht="18.75" hidden="1" customHeight="1" outlineLevel="1">
      <c r="A106" s="278"/>
      <c r="B106" s="719" t="s">
        <v>1860</v>
      </c>
      <c r="C106" s="734"/>
      <c r="D106" s="734"/>
      <c r="E106" s="281"/>
      <c r="F106" s="18" t="e">
        <f>#REF!</f>
        <v>#REF!</v>
      </c>
      <c r="G106" s="13"/>
      <c r="H106" s="13">
        <v>3425642232</v>
      </c>
      <c r="I106" s="18"/>
      <c r="J106" s="18"/>
      <c r="K106" s="615"/>
      <c r="L106" s="662">
        <f t="shared" si="9"/>
        <v>0</v>
      </c>
      <c r="M106" s="423"/>
      <c r="N106" s="158"/>
    </row>
    <row r="107" spans="1:14" s="19" customFormat="1" ht="18.75" hidden="1" customHeight="1" outlineLevel="1">
      <c r="A107" s="278"/>
      <c r="B107" s="719" t="s">
        <v>1861</v>
      </c>
      <c r="C107" s="734"/>
      <c r="D107" s="734"/>
      <c r="E107" s="281"/>
      <c r="F107" s="18" t="e">
        <f>#REF!</f>
        <v>#REF!</v>
      </c>
      <c r="G107" s="13"/>
      <c r="H107" s="13">
        <v>251557000</v>
      </c>
      <c r="I107" s="18"/>
      <c r="J107" s="18"/>
      <c r="K107" s="615"/>
      <c r="L107" s="662">
        <f t="shared" si="9"/>
        <v>0</v>
      </c>
      <c r="M107" s="423"/>
      <c r="N107" s="158"/>
    </row>
    <row r="108" spans="1:14" s="19" customFormat="1" ht="18.75" hidden="1" customHeight="1" outlineLevel="1">
      <c r="A108" s="278"/>
      <c r="B108" s="719" t="s">
        <v>1862</v>
      </c>
      <c r="C108" s="734"/>
      <c r="D108" s="734"/>
      <c r="E108" s="281"/>
      <c r="F108" s="18" t="e">
        <f>#REF!</f>
        <v>#REF!</v>
      </c>
      <c r="G108" s="13"/>
      <c r="H108" s="13">
        <v>1654739975</v>
      </c>
      <c r="I108" s="18"/>
      <c r="J108" s="18"/>
      <c r="K108" s="615"/>
      <c r="L108" s="662">
        <f t="shared" si="9"/>
        <v>0</v>
      </c>
      <c r="M108" s="423"/>
      <c r="N108" s="158"/>
    </row>
    <row r="109" spans="1:14" s="19" customFormat="1" ht="18.75" hidden="1" customHeight="1" outlineLevel="1">
      <c r="A109" s="278"/>
      <c r="B109" s="719" t="s">
        <v>1520</v>
      </c>
      <c r="C109" s="734"/>
      <c r="D109" s="734"/>
      <c r="E109" s="281"/>
      <c r="F109" s="18"/>
      <c r="G109" s="13"/>
      <c r="H109" s="13"/>
      <c r="I109" s="18"/>
      <c r="J109" s="18"/>
      <c r="K109" s="615"/>
      <c r="L109" s="662" t="e">
        <f t="shared" si="9"/>
        <v>#DIV/0!</v>
      </c>
      <c r="M109" s="423"/>
      <c r="N109" s="158"/>
    </row>
    <row r="110" spans="1:14" s="75" customFormat="1" ht="18.75" hidden="1" customHeight="1" outlineLevel="1">
      <c r="A110" s="387"/>
      <c r="B110" s="719" t="s">
        <v>1527</v>
      </c>
      <c r="C110" s="734"/>
      <c r="D110" s="734"/>
      <c r="E110" s="515"/>
      <c r="F110" s="124"/>
      <c r="G110" s="128"/>
      <c r="H110" s="389">
        <v>1083854684</v>
      </c>
      <c r="I110" s="124"/>
      <c r="J110" s="124"/>
      <c r="K110" s="623"/>
      <c r="L110" s="662">
        <f t="shared" si="9"/>
        <v>0</v>
      </c>
      <c r="M110" s="458"/>
      <c r="N110" s="315"/>
    </row>
    <row r="111" spans="1:14" s="75" customFormat="1" ht="18.75" hidden="1" customHeight="1" outlineLevel="1">
      <c r="A111" s="387"/>
      <c r="B111" s="719" t="s">
        <v>1528</v>
      </c>
      <c r="C111" s="734"/>
      <c r="D111" s="734"/>
      <c r="E111" s="515"/>
      <c r="F111" s="124"/>
      <c r="G111" s="128"/>
      <c r="H111" s="389">
        <v>570885291</v>
      </c>
      <c r="I111" s="124"/>
      <c r="J111" s="124"/>
      <c r="K111" s="623"/>
      <c r="L111" s="662">
        <f t="shared" si="9"/>
        <v>0</v>
      </c>
      <c r="M111" s="458"/>
      <c r="N111" s="315"/>
    </row>
    <row r="112" spans="1:14" s="75" customFormat="1" ht="18.75" hidden="1" customHeight="1" outlineLevel="1">
      <c r="A112" s="387"/>
      <c r="B112" s="719" t="s">
        <v>34</v>
      </c>
      <c r="C112" s="734"/>
      <c r="D112" s="734"/>
      <c r="E112" s="515"/>
      <c r="F112" s="124"/>
      <c r="G112" s="128"/>
      <c r="H112" s="389"/>
      <c r="I112" s="124"/>
      <c r="J112" s="124"/>
      <c r="K112" s="623"/>
      <c r="L112" s="662" t="e">
        <f t="shared" si="9"/>
        <v>#DIV/0!</v>
      </c>
      <c r="M112" s="458"/>
      <c r="N112" s="315"/>
    </row>
    <row r="113" spans="1:14" s="19" customFormat="1" ht="18.75" hidden="1" customHeight="1" outlineLevel="1">
      <c r="A113" s="278"/>
      <c r="B113" s="719" t="s">
        <v>1863</v>
      </c>
      <c r="C113" s="734"/>
      <c r="D113" s="734"/>
      <c r="E113" s="281"/>
      <c r="F113" s="18" t="e">
        <f>#REF!</f>
        <v>#REF!</v>
      </c>
      <c r="G113" s="13"/>
      <c r="H113" s="13">
        <v>1906145500</v>
      </c>
      <c r="I113" s="18"/>
      <c r="J113" s="18"/>
      <c r="K113" s="615"/>
      <c r="L113" s="662">
        <f t="shared" si="9"/>
        <v>0</v>
      </c>
      <c r="M113" s="423"/>
      <c r="N113" s="158"/>
    </row>
    <row r="114" spans="1:14" s="19" customFormat="1" ht="18.75" hidden="1" customHeight="1" outlineLevel="1">
      <c r="A114" s="278"/>
      <c r="B114" s="719" t="s">
        <v>1864</v>
      </c>
      <c r="C114" s="734"/>
      <c r="D114" s="734"/>
      <c r="E114" s="281"/>
      <c r="F114" s="18" t="e">
        <f>#REF!</f>
        <v>#REF!</v>
      </c>
      <c r="G114" s="13"/>
      <c r="H114" s="13">
        <f>127340000+6839200</f>
        <v>134179200</v>
      </c>
      <c r="I114" s="18"/>
      <c r="J114" s="18"/>
      <c r="K114" s="615"/>
      <c r="L114" s="662">
        <f t="shared" si="9"/>
        <v>0</v>
      </c>
      <c r="M114" s="423"/>
      <c r="N114" s="158"/>
    </row>
    <row r="115" spans="1:14" s="19" customFormat="1" ht="18.75" hidden="1" customHeight="1" outlineLevel="1">
      <c r="A115" s="278">
        <v>1.3</v>
      </c>
      <c r="B115" s="719" t="s">
        <v>2353</v>
      </c>
      <c r="C115" s="734"/>
      <c r="D115" s="734"/>
      <c r="E115" s="281"/>
      <c r="F115" s="18" t="e">
        <f>#REF!</f>
        <v>#REF!</v>
      </c>
      <c r="G115" s="13"/>
      <c r="H115" s="13">
        <v>3216916467</v>
      </c>
      <c r="I115" s="18"/>
      <c r="J115" s="18"/>
      <c r="K115" s="615"/>
      <c r="L115" s="662">
        <f t="shared" si="9"/>
        <v>0</v>
      </c>
      <c r="M115" s="423"/>
      <c r="N115" s="158"/>
    </row>
    <row r="116" spans="1:14" s="19" customFormat="1" ht="18.75" hidden="1" customHeight="1" outlineLevel="1">
      <c r="A116" s="278"/>
      <c r="B116" s="719"/>
      <c r="C116" s="734"/>
      <c r="D116" s="734"/>
      <c r="E116" s="281"/>
      <c r="F116" s="18"/>
      <c r="G116" s="13"/>
      <c r="H116" s="13"/>
      <c r="I116" s="18"/>
      <c r="J116" s="158"/>
      <c r="K116" s="615"/>
      <c r="L116" s="662" t="e">
        <f t="shared" si="9"/>
        <v>#DIV/0!</v>
      </c>
      <c r="M116" s="423"/>
      <c r="N116" s="158"/>
    </row>
    <row r="117" spans="1:14" s="19" customFormat="1" ht="18.75" hidden="1" customHeight="1" outlineLevel="1">
      <c r="A117" s="278"/>
      <c r="B117" s="719" t="s">
        <v>39</v>
      </c>
      <c r="C117" s="734"/>
      <c r="D117" s="734"/>
      <c r="E117" s="281" t="e">
        <f>E118+E149+E155</f>
        <v>#REF!</v>
      </c>
      <c r="F117" s="18" t="e">
        <f>F118+F149+F155</f>
        <v>#REF!</v>
      </c>
      <c r="G117" s="13"/>
      <c r="H117" s="13"/>
      <c r="I117" s="18"/>
      <c r="J117" s="158"/>
      <c r="K117" s="615"/>
      <c r="L117" s="662" t="e">
        <f t="shared" si="9"/>
        <v>#REF!</v>
      </c>
      <c r="M117" s="423"/>
      <c r="N117" s="158"/>
    </row>
    <row r="118" spans="1:14" s="192" customFormat="1" ht="18.75" customHeight="1" collapsed="1">
      <c r="A118" s="318">
        <v>2</v>
      </c>
      <c r="B118" s="701" t="s">
        <v>1866</v>
      </c>
      <c r="C118" s="714"/>
      <c r="D118" s="714"/>
      <c r="E118" s="231" t="e">
        <f>E119+E124+E126+E127+E128+E129+E130+E131</f>
        <v>#REF!</v>
      </c>
      <c r="F118" s="320" t="e">
        <f>SUM(F119:F131)-F125-F120-F121-F122-F123</f>
        <v>#REF!</v>
      </c>
      <c r="G118" s="231" t="e">
        <f>F118</f>
        <v>#REF!</v>
      </c>
      <c r="H118" s="231" t="e">
        <f>SUM(H119:H131)</f>
        <v>#REF!</v>
      </c>
      <c r="I118" s="231" t="e">
        <f>H118</f>
        <v>#REF!</v>
      </c>
      <c r="J118" s="317" t="e">
        <f>I118</f>
        <v>#REF!</v>
      </c>
      <c r="K118" s="642" t="e">
        <f>E118*100/E99</f>
        <v>#REF!</v>
      </c>
      <c r="L118" s="662" t="e">
        <f>E118*100/H118</f>
        <v>#REF!</v>
      </c>
      <c r="M118" s="423"/>
      <c r="N118" s="317"/>
    </row>
    <row r="119" spans="1:14" s="601" customFormat="1" ht="18.75" hidden="1" customHeight="1" outlineLevel="1">
      <c r="A119" s="598" t="s">
        <v>10</v>
      </c>
      <c r="B119" s="701" t="s">
        <v>38</v>
      </c>
      <c r="C119" s="714"/>
      <c r="D119" s="714"/>
      <c r="E119" s="600" t="e">
        <f>E120+E121+E122+E123</f>
        <v>#REF!</v>
      </c>
      <c r="F119" s="602" t="e">
        <f>#REF!</f>
        <v>#REF!</v>
      </c>
      <c r="H119" s="600">
        <v>669193100</v>
      </c>
      <c r="I119" s="602"/>
      <c r="J119" s="602"/>
      <c r="K119" s="645"/>
      <c r="L119" s="662" t="e">
        <f t="shared" si="9"/>
        <v>#REF!</v>
      </c>
      <c r="M119" s="603"/>
      <c r="N119" s="604"/>
    </row>
    <row r="120" spans="1:14" s="19" customFormat="1" ht="18.75" customHeight="1" collapsed="1">
      <c r="A120" s="123"/>
      <c r="B120" s="857" t="s">
        <v>2502</v>
      </c>
      <c r="C120" s="857"/>
      <c r="D120" s="858"/>
      <c r="E120" s="13" t="e">
        <f>G88+F120</f>
        <v>#REF!</v>
      </c>
      <c r="F120" s="18" t="e">
        <f>#REF!</f>
        <v>#REF!</v>
      </c>
      <c r="H120" s="13">
        <f>I120</f>
        <v>3502991228</v>
      </c>
      <c r="I120" s="18">
        <f>I88</f>
        <v>3502991228</v>
      </c>
      <c r="J120" s="18"/>
      <c r="K120" s="615" t="e">
        <f>E120*100/E99</f>
        <v>#REF!</v>
      </c>
      <c r="L120" s="662" t="e">
        <f>E120*100/H120</f>
        <v>#REF!</v>
      </c>
      <c r="M120" s="423"/>
      <c r="N120" s="158"/>
    </row>
    <row r="121" spans="1:14" s="19" customFormat="1" ht="18.75" customHeight="1">
      <c r="A121" s="123"/>
      <c r="B121" s="857" t="s">
        <v>2503</v>
      </c>
      <c r="C121" s="857"/>
      <c r="D121" s="858"/>
      <c r="E121" s="13" t="e">
        <f>F121+G89</f>
        <v>#REF!</v>
      </c>
      <c r="F121" s="18" t="e">
        <f>#REF!</f>
        <v>#REF!</v>
      </c>
      <c r="H121" s="13" t="e">
        <f>I121</f>
        <v>#REF!</v>
      </c>
      <c r="I121" s="18" t="e">
        <f>#REF!</f>
        <v>#REF!</v>
      </c>
      <c r="J121" s="18"/>
      <c r="K121" s="615" t="e">
        <f>E121*100/E99</f>
        <v>#REF!</v>
      </c>
      <c r="L121" s="662" t="e">
        <f t="shared" ref="L121:L156" si="10">E121*100/H121</f>
        <v>#REF!</v>
      </c>
      <c r="M121" s="423"/>
      <c r="N121" s="158"/>
    </row>
    <row r="122" spans="1:14" s="19" customFormat="1" ht="18.75" hidden="1" customHeight="1" outlineLevel="1">
      <c r="A122" s="123"/>
      <c r="B122" s="857" t="s">
        <v>2504</v>
      </c>
      <c r="C122" s="857"/>
      <c r="D122" s="858"/>
      <c r="E122" s="13" t="e">
        <f>F122+G90</f>
        <v>#REF!</v>
      </c>
      <c r="F122" s="18" t="e">
        <f>#REF!</f>
        <v>#REF!</v>
      </c>
      <c r="H122" s="13"/>
      <c r="I122" s="18" t="e">
        <f>#REF!+#REF!</f>
        <v>#REF!</v>
      </c>
      <c r="J122" s="18"/>
      <c r="K122" s="615"/>
      <c r="L122" s="662" t="e">
        <f t="shared" si="10"/>
        <v>#REF!</v>
      </c>
      <c r="M122" s="423"/>
      <c r="N122" s="158"/>
    </row>
    <row r="123" spans="1:14" s="19" customFormat="1" ht="18.75" hidden="1" customHeight="1" outlineLevel="1">
      <c r="A123" s="123"/>
      <c r="B123" s="857" t="s">
        <v>2505</v>
      </c>
      <c r="C123" s="857"/>
      <c r="D123" s="858"/>
      <c r="E123" s="13" t="e">
        <f>F123</f>
        <v>#REF!</v>
      </c>
      <c r="F123" s="18" t="e">
        <f>#REF!</f>
        <v>#REF!</v>
      </c>
      <c r="H123" s="13"/>
      <c r="I123" s="18">
        <v>80465500</v>
      </c>
      <c r="J123" s="18"/>
      <c r="K123" s="615"/>
      <c r="L123" s="662" t="e">
        <f t="shared" si="10"/>
        <v>#REF!</v>
      </c>
      <c r="M123" s="423"/>
      <c r="N123" s="158"/>
    </row>
    <row r="124" spans="1:14" s="19" customFormat="1" ht="18.75" hidden="1" customHeight="1" outlineLevel="1">
      <c r="A124" s="123" t="s">
        <v>10</v>
      </c>
      <c r="B124" s="702" t="s">
        <v>1875</v>
      </c>
      <c r="C124" s="735"/>
      <c r="D124" s="735"/>
      <c r="E124" s="13" t="e">
        <f>F124</f>
        <v>#REF!</v>
      </c>
      <c r="F124" s="18" t="e">
        <f>#REF!</f>
        <v>#REF!</v>
      </c>
      <c r="H124" s="13">
        <v>1329124750</v>
      </c>
      <c r="I124" s="18" t="e">
        <f>#REF!</f>
        <v>#REF!</v>
      </c>
      <c r="J124" s="18"/>
      <c r="K124" s="615"/>
      <c r="L124" s="662" t="e">
        <f t="shared" si="10"/>
        <v>#REF!</v>
      </c>
      <c r="M124" s="423"/>
      <c r="N124" s="158"/>
    </row>
    <row r="125" spans="1:14" s="19" customFormat="1" ht="18.75" hidden="1" customHeight="1" outlineLevel="1">
      <c r="A125" s="123"/>
      <c r="B125" s="702" t="s">
        <v>36</v>
      </c>
      <c r="C125" s="735"/>
      <c r="D125" s="735"/>
      <c r="E125" s="13"/>
      <c r="F125" s="18" t="e">
        <f>#REF!</f>
        <v>#REF!</v>
      </c>
      <c r="H125" s="13"/>
      <c r="I125" s="18"/>
      <c r="J125" s="18"/>
      <c r="K125" s="615"/>
      <c r="L125" s="662" t="e">
        <f t="shared" si="10"/>
        <v>#DIV/0!</v>
      </c>
      <c r="M125" s="423"/>
      <c r="N125" s="158"/>
    </row>
    <row r="126" spans="1:14" s="19" customFormat="1" ht="18.75" hidden="1" customHeight="1" outlineLevel="1">
      <c r="A126" s="123" t="s">
        <v>10</v>
      </c>
      <c r="B126" s="702" t="s">
        <v>1869</v>
      </c>
      <c r="C126" s="735"/>
      <c r="D126" s="735"/>
      <c r="E126" s="13" t="e">
        <f>F126</f>
        <v>#REF!</v>
      </c>
      <c r="F126" s="18" t="e">
        <f>#REF!</f>
        <v>#REF!</v>
      </c>
      <c r="H126" s="13">
        <v>390625148</v>
      </c>
      <c r="I126" s="18" t="e">
        <f>#REF!</f>
        <v>#REF!</v>
      </c>
      <c r="J126" s="18"/>
      <c r="K126" s="615"/>
      <c r="L126" s="662" t="e">
        <f t="shared" si="10"/>
        <v>#REF!</v>
      </c>
      <c r="M126" s="423"/>
      <c r="N126" s="158"/>
    </row>
    <row r="127" spans="1:14" s="19" customFormat="1" ht="18.75" hidden="1" customHeight="1" outlineLevel="1">
      <c r="A127" s="123" t="s">
        <v>10</v>
      </c>
      <c r="B127" s="702" t="s">
        <v>1870</v>
      </c>
      <c r="C127" s="735"/>
      <c r="D127" s="735"/>
      <c r="E127" s="13" t="e">
        <f>F127</f>
        <v>#REF!</v>
      </c>
      <c r="F127" s="18" t="e">
        <f>#REF!</f>
        <v>#REF!</v>
      </c>
      <c r="H127" s="13">
        <v>210819500</v>
      </c>
      <c r="I127" s="18" t="e">
        <f>#REF!</f>
        <v>#REF!</v>
      </c>
      <c r="J127" s="18"/>
      <c r="K127" s="615"/>
      <c r="L127" s="662" t="e">
        <f t="shared" si="10"/>
        <v>#REF!</v>
      </c>
      <c r="M127" s="423"/>
      <c r="N127" s="158"/>
    </row>
    <row r="128" spans="1:14" s="19" customFormat="1" ht="18.75" hidden="1" customHeight="1" outlineLevel="1">
      <c r="A128" s="123" t="s">
        <v>10</v>
      </c>
      <c r="B128" s="702" t="s">
        <v>1952</v>
      </c>
      <c r="C128" s="735"/>
      <c r="D128" s="735"/>
      <c r="E128" s="13" t="e">
        <f>F128+G95</f>
        <v>#REF!</v>
      </c>
      <c r="F128" s="18" t="e">
        <f>#REF!</f>
        <v>#REF!</v>
      </c>
      <c r="H128" s="13">
        <v>478271000</v>
      </c>
      <c r="I128" s="18" t="e">
        <f>#REF!+#REF!</f>
        <v>#REF!</v>
      </c>
      <c r="J128" s="18"/>
      <c r="K128" s="615"/>
      <c r="L128" s="662" t="e">
        <f t="shared" si="10"/>
        <v>#REF!</v>
      </c>
      <c r="M128" s="423"/>
      <c r="N128" s="158"/>
    </row>
    <row r="129" spans="1:14" s="19" customFormat="1" ht="18.75" customHeight="1" collapsed="1">
      <c r="A129" s="123" t="s">
        <v>10</v>
      </c>
      <c r="B129" s="702" t="s">
        <v>1872</v>
      </c>
      <c r="C129" s="735"/>
      <c r="D129" s="735"/>
      <c r="E129" s="13" t="e">
        <f>F129+G91</f>
        <v>#REF!</v>
      </c>
      <c r="F129" s="18" t="e">
        <f>#REF!</f>
        <v>#REF!</v>
      </c>
      <c r="H129" s="13" t="e">
        <f>I129</f>
        <v>#REF!</v>
      </c>
      <c r="I129" s="18" t="e">
        <f>#REF!+#REF!</f>
        <v>#REF!</v>
      </c>
      <c r="J129" s="18"/>
      <c r="K129" s="615" t="e">
        <f>E129*100/E99</f>
        <v>#REF!</v>
      </c>
      <c r="L129" s="662" t="e">
        <f t="shared" si="10"/>
        <v>#REF!</v>
      </c>
      <c r="M129" s="423"/>
      <c r="N129" s="158"/>
    </row>
    <row r="130" spans="1:14" s="19" customFormat="1" ht="18.75" customHeight="1">
      <c r="A130" s="123" t="s">
        <v>10</v>
      </c>
      <c r="B130" s="702" t="s">
        <v>1953</v>
      </c>
      <c r="C130" s="735"/>
      <c r="D130" s="735"/>
      <c r="E130" s="13" t="e">
        <f>F130+G94</f>
        <v>#REF!</v>
      </c>
      <c r="F130" s="18" t="e">
        <f>#REF!</f>
        <v>#REF!</v>
      </c>
      <c r="H130" s="13" t="e">
        <f>I130</f>
        <v>#REF!</v>
      </c>
      <c r="I130" s="18" t="e">
        <f>#REF!+#REF!</f>
        <v>#REF!</v>
      </c>
      <c r="J130" s="18"/>
      <c r="K130" s="615" t="e">
        <f>E130*100/E99</f>
        <v>#REF!</v>
      </c>
      <c r="L130" s="662" t="e">
        <f t="shared" si="10"/>
        <v>#REF!</v>
      </c>
      <c r="M130" s="423"/>
      <c r="N130" s="158"/>
    </row>
    <row r="131" spans="1:14" s="19" customFormat="1" ht="18.75" customHeight="1">
      <c r="A131" s="123" t="s">
        <v>10</v>
      </c>
      <c r="B131" s="724" t="s">
        <v>1877</v>
      </c>
      <c r="C131" s="736"/>
      <c r="D131" s="736"/>
      <c r="E131" s="4" t="e">
        <f>F131+G93</f>
        <v>#REF!</v>
      </c>
      <c r="F131" s="8" t="e">
        <f>SUM(F132:F148)</f>
        <v>#REF!</v>
      </c>
      <c r="G131" s="4"/>
      <c r="H131" s="4">
        <f>SUM(H133:H148)</f>
        <v>92294021750</v>
      </c>
      <c r="I131" s="18"/>
      <c r="J131" s="18"/>
      <c r="K131" s="615" t="e">
        <f>E131*100/E99</f>
        <v>#REF!</v>
      </c>
      <c r="L131" s="662" t="e">
        <f t="shared" si="10"/>
        <v>#REF!</v>
      </c>
      <c r="M131" s="423"/>
      <c r="N131" s="158"/>
    </row>
    <row r="132" spans="1:14" s="75" customFormat="1" ht="18.75" customHeight="1">
      <c r="A132" s="125"/>
      <c r="B132" s="702" t="s">
        <v>1955</v>
      </c>
      <c r="C132" s="735"/>
      <c r="D132" s="735"/>
      <c r="E132" s="128">
        <v>91948511770</v>
      </c>
      <c r="F132" s="124" t="e">
        <f>#REF!</f>
        <v>#REF!</v>
      </c>
      <c r="G132" s="128"/>
      <c r="H132" s="128">
        <f>I132</f>
        <v>87768017988</v>
      </c>
      <c r="I132" s="124">
        <f>H133+H134+H135+H136+H137</f>
        <v>87768017988</v>
      </c>
      <c r="J132" s="124"/>
      <c r="K132" s="623" t="e">
        <f>E132*100/E99</f>
        <v>#REF!</v>
      </c>
      <c r="L132" s="662">
        <f t="shared" si="10"/>
        <v>104.76311745193058</v>
      </c>
      <c r="M132" s="458"/>
      <c r="N132" s="315"/>
    </row>
    <row r="133" spans="1:14" s="75" customFormat="1" ht="18.75" hidden="1" customHeight="1" outlineLevel="1">
      <c r="A133" s="125"/>
      <c r="B133" s="702" t="s">
        <v>1889</v>
      </c>
      <c r="C133" s="735"/>
      <c r="D133" s="735"/>
      <c r="E133" s="128"/>
      <c r="F133" s="124"/>
      <c r="G133" s="128"/>
      <c r="H133" s="128">
        <f>67546636142+582730598</f>
        <v>68129366740</v>
      </c>
      <c r="I133" s="128">
        <f>67546636142+582730598</f>
        <v>68129366740</v>
      </c>
      <c r="J133" s="124"/>
      <c r="K133" s="623"/>
      <c r="L133" s="662">
        <f t="shared" si="10"/>
        <v>0</v>
      </c>
      <c r="M133" s="458"/>
      <c r="N133" s="315"/>
    </row>
    <row r="134" spans="1:14" s="75" customFormat="1" ht="18.75" hidden="1" customHeight="1" outlineLevel="1">
      <c r="A134" s="125"/>
      <c r="B134" s="702"/>
      <c r="C134" s="735"/>
      <c r="D134" s="735"/>
      <c r="E134" s="128"/>
      <c r="F134" s="124"/>
      <c r="G134" s="128"/>
      <c r="H134" s="128">
        <f>230192000+467800000</f>
        <v>697992000</v>
      </c>
      <c r="I134" s="124"/>
      <c r="J134" s="124"/>
      <c r="K134" s="623"/>
      <c r="L134" s="662">
        <f t="shared" si="10"/>
        <v>0</v>
      </c>
      <c r="M134" s="458"/>
      <c r="N134" s="315"/>
    </row>
    <row r="135" spans="1:14" s="75" customFormat="1" ht="18.75" hidden="1" customHeight="1" outlineLevel="1">
      <c r="A135" s="125"/>
      <c r="B135" s="702" t="s">
        <v>1883</v>
      </c>
      <c r="C135" s="735"/>
      <c r="D135" s="735"/>
      <c r="E135" s="128"/>
      <c r="F135" s="124"/>
      <c r="G135" s="128"/>
      <c r="H135" s="128">
        <v>8080042348</v>
      </c>
      <c r="I135" s="124"/>
      <c r="J135" s="124"/>
      <c r="K135" s="623"/>
      <c r="L135" s="662">
        <f t="shared" si="10"/>
        <v>0</v>
      </c>
      <c r="M135" s="458"/>
      <c r="N135" s="315"/>
    </row>
    <row r="136" spans="1:14" s="75" customFormat="1" ht="18.75" hidden="1" customHeight="1" outlineLevel="1">
      <c r="A136" s="125"/>
      <c r="B136" s="702" t="s">
        <v>1888</v>
      </c>
      <c r="C136" s="735"/>
      <c r="D136" s="735"/>
      <c r="E136" s="128"/>
      <c r="F136" s="124"/>
      <c r="G136" s="128"/>
      <c r="H136" s="128">
        <f>7505278982</f>
        <v>7505278982</v>
      </c>
      <c r="I136" s="124"/>
      <c r="J136" s="124"/>
      <c r="K136" s="623"/>
      <c r="L136" s="662">
        <f t="shared" si="10"/>
        <v>0</v>
      </c>
      <c r="M136" s="458"/>
      <c r="N136" s="315"/>
    </row>
    <row r="137" spans="1:14" s="75" customFormat="1" ht="18.75" hidden="1" customHeight="1" outlineLevel="1">
      <c r="A137" s="125"/>
      <c r="B137" s="702" t="s">
        <v>1891</v>
      </c>
      <c r="C137" s="735"/>
      <c r="D137" s="735"/>
      <c r="E137" s="128"/>
      <c r="F137" s="124"/>
      <c r="G137" s="128"/>
      <c r="H137" s="128">
        <v>3355337918</v>
      </c>
      <c r="I137" s="124"/>
      <c r="J137" s="124"/>
      <c r="K137" s="623"/>
      <c r="L137" s="662">
        <f t="shared" si="10"/>
        <v>0</v>
      </c>
      <c r="M137" s="458"/>
      <c r="N137" s="315"/>
    </row>
    <row r="138" spans="1:14" s="75" customFormat="1" ht="18.75" hidden="1" customHeight="1" outlineLevel="1" collapsed="1">
      <c r="A138" s="125"/>
      <c r="B138" s="702" t="s">
        <v>1882</v>
      </c>
      <c r="C138" s="735"/>
      <c r="D138" s="735"/>
      <c r="E138" s="128" t="e">
        <f>F138</f>
        <v>#REF!</v>
      </c>
      <c r="F138" s="124" t="e">
        <f>#REF!</f>
        <v>#REF!</v>
      </c>
      <c r="G138" s="128"/>
      <c r="H138" s="128">
        <v>562552632</v>
      </c>
      <c r="I138" s="124">
        <f>H138+H143</f>
        <v>1688649432</v>
      </c>
      <c r="J138" s="124"/>
      <c r="K138" s="623"/>
      <c r="L138" s="662" t="e">
        <f t="shared" si="10"/>
        <v>#REF!</v>
      </c>
      <c r="M138" s="458"/>
      <c r="N138" s="315"/>
    </row>
    <row r="139" spans="1:14" s="75" customFormat="1" ht="18.75" hidden="1" customHeight="1" outlineLevel="1">
      <c r="A139" s="125"/>
      <c r="B139" s="702" t="s">
        <v>1887</v>
      </c>
      <c r="C139" s="735"/>
      <c r="D139" s="735"/>
      <c r="E139" s="128"/>
      <c r="F139" s="124"/>
      <c r="G139" s="128"/>
      <c r="H139" s="128">
        <v>222234000</v>
      </c>
      <c r="I139" s="124"/>
      <c r="J139" s="124"/>
      <c r="K139" s="623"/>
      <c r="L139" s="662">
        <f t="shared" si="10"/>
        <v>0</v>
      </c>
      <c r="M139" s="458"/>
      <c r="N139" s="315"/>
    </row>
    <row r="140" spans="1:14" s="75" customFormat="1" ht="18.75" hidden="1" customHeight="1" outlineLevel="1">
      <c r="A140" s="125"/>
      <c r="B140" s="702" t="s">
        <v>1881</v>
      </c>
      <c r="C140" s="737"/>
      <c r="D140" s="737"/>
      <c r="E140" s="514" t="e">
        <f>F140</f>
        <v>#REF!</v>
      </c>
      <c r="F140" s="538" t="e">
        <f>#REF!</f>
        <v>#REF!</v>
      </c>
      <c r="G140" s="128"/>
      <c r="H140" s="514">
        <f>140696000+17405000</f>
        <v>158101000</v>
      </c>
      <c r="I140" s="124"/>
      <c r="J140" s="124"/>
      <c r="K140" s="623"/>
      <c r="L140" s="662" t="e">
        <f t="shared" si="10"/>
        <v>#REF!</v>
      </c>
      <c r="M140" s="458"/>
      <c r="N140" s="315"/>
    </row>
    <row r="141" spans="1:14" s="75" customFormat="1" ht="18.75" hidden="1" customHeight="1" outlineLevel="1">
      <c r="A141" s="125"/>
      <c r="B141" s="702" t="s">
        <v>1880</v>
      </c>
      <c r="C141" s="735"/>
      <c r="D141" s="735"/>
      <c r="E141" s="128"/>
      <c r="F141" s="124"/>
      <c r="G141" s="128"/>
      <c r="H141" s="128">
        <f>334371500</f>
        <v>334371500</v>
      </c>
      <c r="I141" s="124"/>
      <c r="J141" s="124"/>
      <c r="K141" s="623"/>
      <c r="L141" s="662">
        <f t="shared" si="10"/>
        <v>0</v>
      </c>
      <c r="M141" s="458"/>
      <c r="N141" s="315"/>
    </row>
    <row r="142" spans="1:14" s="75" customFormat="1" ht="18.75" hidden="1" customHeight="1" outlineLevel="1">
      <c r="A142" s="125"/>
      <c r="B142" s="702" t="s">
        <v>1879</v>
      </c>
      <c r="C142" s="737"/>
      <c r="D142" s="737"/>
      <c r="E142" s="514" t="e">
        <f>F142</f>
        <v>#REF!</v>
      </c>
      <c r="F142" s="538" t="e">
        <f>#REF!</f>
        <v>#REF!</v>
      </c>
      <c r="G142" s="128"/>
      <c r="H142" s="514">
        <v>428336070</v>
      </c>
      <c r="I142" s="124"/>
      <c r="J142" s="124"/>
      <c r="K142" s="623"/>
      <c r="L142" s="662" t="e">
        <f t="shared" si="10"/>
        <v>#REF!</v>
      </c>
      <c r="M142" s="458"/>
      <c r="N142" s="315"/>
    </row>
    <row r="143" spans="1:14" s="75" customFormat="1" ht="18.75" hidden="1" customHeight="1" outlineLevel="1">
      <c r="A143" s="125"/>
      <c r="B143" s="702" t="s">
        <v>1878</v>
      </c>
      <c r="C143" s="737"/>
      <c r="D143" s="737"/>
      <c r="E143" s="514"/>
      <c r="F143" s="538"/>
      <c r="G143" s="128"/>
      <c r="H143" s="514">
        <v>1126096800</v>
      </c>
      <c r="I143" s="124"/>
      <c r="J143" s="124"/>
      <c r="K143" s="623"/>
      <c r="L143" s="662">
        <f t="shared" si="10"/>
        <v>0</v>
      </c>
      <c r="M143" s="458"/>
      <c r="N143" s="315"/>
    </row>
    <row r="144" spans="1:14" s="75" customFormat="1" ht="18.75" hidden="1" customHeight="1" outlineLevel="1">
      <c r="A144" s="125"/>
      <c r="B144" s="702" t="s">
        <v>1884</v>
      </c>
      <c r="C144" s="737"/>
      <c r="D144" s="737"/>
      <c r="E144" s="514"/>
      <c r="F144" s="538"/>
      <c r="G144" s="128"/>
      <c r="H144" s="514">
        <v>19914000</v>
      </c>
      <c r="I144" s="124"/>
      <c r="J144" s="124"/>
      <c r="K144" s="623"/>
      <c r="L144" s="662">
        <f t="shared" si="10"/>
        <v>0</v>
      </c>
      <c r="M144" s="458"/>
      <c r="N144" s="315"/>
    </row>
    <row r="145" spans="1:14" s="75" customFormat="1" ht="18.75" hidden="1" customHeight="1" outlineLevel="1">
      <c r="A145" s="125"/>
      <c r="B145" s="702" t="s">
        <v>1885</v>
      </c>
      <c r="C145" s="737"/>
      <c r="D145" s="737"/>
      <c r="E145" s="514"/>
      <c r="F145" s="538"/>
      <c r="G145" s="128"/>
      <c r="H145" s="514">
        <v>134433000</v>
      </c>
      <c r="I145" s="124"/>
      <c r="J145" s="124"/>
      <c r="K145" s="623"/>
      <c r="L145" s="662">
        <f t="shared" si="10"/>
        <v>0</v>
      </c>
      <c r="M145" s="458"/>
      <c r="N145" s="315"/>
    </row>
    <row r="146" spans="1:14" s="75" customFormat="1" ht="18.75" hidden="1" customHeight="1" outlineLevel="1">
      <c r="A146" s="125"/>
      <c r="B146" s="702" t="s">
        <v>1890</v>
      </c>
      <c r="C146" s="735"/>
      <c r="D146" s="735"/>
      <c r="E146" s="128"/>
      <c r="F146" s="124"/>
      <c r="G146" s="128"/>
      <c r="H146" s="128">
        <v>131479000</v>
      </c>
      <c r="I146" s="124"/>
      <c r="J146" s="124"/>
      <c r="K146" s="623"/>
      <c r="L146" s="662">
        <f t="shared" si="10"/>
        <v>0</v>
      </c>
      <c r="M146" s="458"/>
      <c r="N146" s="315"/>
    </row>
    <row r="147" spans="1:14" s="75" customFormat="1" ht="18.75" hidden="1" customHeight="1" outlineLevel="1">
      <c r="A147" s="125"/>
      <c r="B147" s="702" t="s">
        <v>37</v>
      </c>
      <c r="C147" s="735"/>
      <c r="D147" s="735"/>
      <c r="E147" s="128"/>
      <c r="F147" s="124"/>
      <c r="G147" s="128"/>
      <c r="H147" s="128">
        <v>191704000</v>
      </c>
      <c r="I147" s="124"/>
      <c r="J147" s="124"/>
      <c r="K147" s="623"/>
      <c r="L147" s="662">
        <f t="shared" si="10"/>
        <v>0</v>
      </c>
      <c r="M147" s="458"/>
      <c r="N147" s="315"/>
    </row>
    <row r="148" spans="1:14" s="75" customFormat="1" ht="18.75" hidden="1" customHeight="1" outlineLevel="1">
      <c r="A148" s="125"/>
      <c r="B148" s="702" t="s">
        <v>1886</v>
      </c>
      <c r="C148" s="735"/>
      <c r="D148" s="735"/>
      <c r="E148" s="128"/>
      <c r="F148" s="124">
        <v>347899800</v>
      </c>
      <c r="G148" s="128"/>
      <c r="H148" s="128">
        <f>26040000+162625000+1103874760-75758000</f>
        <v>1216781760</v>
      </c>
      <c r="I148" s="124"/>
      <c r="J148" s="124"/>
      <c r="K148" s="623"/>
      <c r="L148" s="662">
        <f t="shared" si="10"/>
        <v>0</v>
      </c>
      <c r="M148" s="458"/>
      <c r="N148" s="315"/>
    </row>
    <row r="149" spans="1:14" s="192" customFormat="1" ht="18.75" customHeight="1" collapsed="1">
      <c r="A149" s="318">
        <v>3</v>
      </c>
      <c r="B149" s="701" t="s">
        <v>974</v>
      </c>
      <c r="C149" s="714"/>
      <c r="D149" s="714"/>
      <c r="E149" s="231" t="e">
        <f>F149</f>
        <v>#REF!</v>
      </c>
      <c r="F149" s="320" t="e">
        <f>#REF!</f>
        <v>#REF!</v>
      </c>
      <c r="G149" s="231" t="e">
        <f>#REF!+#REF!</f>
        <v>#REF!</v>
      </c>
      <c r="H149" s="231" t="e">
        <f>I149</f>
        <v>#REF!</v>
      </c>
      <c r="I149" s="231" t="e">
        <f>#REF!+#REF!+#REF!</f>
        <v>#REF!</v>
      </c>
      <c r="J149" s="320"/>
      <c r="K149" s="642"/>
      <c r="L149" s="662"/>
      <c r="M149" s="423"/>
      <c r="N149" s="317"/>
    </row>
    <row r="150" spans="1:14" s="19" customFormat="1" ht="18.75" hidden="1" customHeight="1" outlineLevel="1">
      <c r="A150" s="274"/>
      <c r="B150" s="720" t="s">
        <v>1892</v>
      </c>
      <c r="C150" s="738"/>
      <c r="D150" s="738"/>
      <c r="E150" s="277"/>
      <c r="F150" s="18" t="e">
        <f>#REF!</f>
        <v>#REF!</v>
      </c>
      <c r="G150" s="13"/>
      <c r="H150" s="13">
        <v>1533722800</v>
      </c>
      <c r="I150" s="18"/>
      <c r="J150" s="18"/>
      <c r="K150" s="615"/>
      <c r="L150" s="662">
        <f>E150*100/H150</f>
        <v>0</v>
      </c>
      <c r="M150" s="423"/>
      <c r="N150" s="158"/>
    </row>
    <row r="151" spans="1:14" s="19" customFormat="1" ht="18.75" hidden="1" customHeight="1" outlineLevel="1">
      <c r="A151" s="274"/>
      <c r="B151" s="720" t="s">
        <v>1893</v>
      </c>
      <c r="C151" s="738"/>
      <c r="D151" s="738"/>
      <c r="E151" s="277"/>
      <c r="F151" s="18"/>
      <c r="G151" s="13"/>
      <c r="H151" s="13">
        <f>52800000+16500000+26588000+32670000</f>
        <v>128558000</v>
      </c>
      <c r="I151" s="18"/>
      <c r="J151" s="18"/>
      <c r="K151" s="615"/>
      <c r="L151" s="662">
        <f t="shared" si="10"/>
        <v>0</v>
      </c>
      <c r="M151" s="423"/>
      <c r="N151" s="158"/>
    </row>
    <row r="152" spans="1:14" s="19" customFormat="1" ht="18.75" hidden="1" customHeight="1" outlineLevel="1">
      <c r="A152" s="274"/>
      <c r="B152" s="720" t="s">
        <v>1894</v>
      </c>
      <c r="C152" s="738"/>
      <c r="D152" s="738"/>
      <c r="E152" s="277"/>
      <c r="F152" s="18"/>
      <c r="G152" s="13"/>
      <c r="H152" s="13">
        <v>39800000</v>
      </c>
      <c r="I152" s="18"/>
      <c r="J152" s="18"/>
      <c r="K152" s="615"/>
      <c r="L152" s="662">
        <f t="shared" si="10"/>
        <v>0</v>
      </c>
      <c r="M152" s="423"/>
      <c r="N152" s="158"/>
    </row>
    <row r="153" spans="1:14" s="19" customFormat="1" ht="18.75" hidden="1" customHeight="1" outlineLevel="1">
      <c r="A153" s="274"/>
      <c r="B153" s="720" t="s">
        <v>1895</v>
      </c>
      <c r="C153" s="738"/>
      <c r="D153" s="738"/>
      <c r="E153" s="277"/>
      <c r="F153" s="18"/>
      <c r="G153" s="13"/>
      <c r="H153" s="13">
        <v>95930000</v>
      </c>
      <c r="I153" s="18"/>
      <c r="J153" s="18"/>
      <c r="K153" s="615"/>
      <c r="L153" s="662">
        <f t="shared" si="10"/>
        <v>0</v>
      </c>
      <c r="M153" s="423"/>
      <c r="N153" s="158"/>
    </row>
    <row r="154" spans="1:14" s="19" customFormat="1" ht="18.75" hidden="1" customHeight="1" outlineLevel="1">
      <c r="A154" s="274"/>
      <c r="B154" s="720" t="s">
        <v>1499</v>
      </c>
      <c r="C154" s="738"/>
      <c r="D154" s="738"/>
      <c r="E154" s="277"/>
      <c r="F154" s="18"/>
      <c r="G154" s="13"/>
      <c r="H154" s="13">
        <v>20000000</v>
      </c>
      <c r="I154" s="18"/>
      <c r="J154" s="18"/>
      <c r="K154" s="615"/>
      <c r="L154" s="662">
        <f t="shared" si="10"/>
        <v>0</v>
      </c>
      <c r="M154" s="423"/>
      <c r="N154" s="158"/>
    </row>
    <row r="155" spans="1:14" s="192" customFormat="1" ht="18.75" customHeight="1" collapsed="1">
      <c r="A155" s="527">
        <v>4</v>
      </c>
      <c r="B155" s="739" t="s">
        <v>1801</v>
      </c>
      <c r="C155" s="740"/>
      <c r="D155" s="740"/>
      <c r="E155" s="337" t="e">
        <f>F155-431849954</f>
        <v>#REF!</v>
      </c>
      <c r="F155" s="320" t="e">
        <f>#REF!</f>
        <v>#REF!</v>
      </c>
      <c r="G155" s="231"/>
      <c r="H155" s="231" t="e">
        <f>I155</f>
        <v>#REF!</v>
      </c>
      <c r="I155" s="231" t="e">
        <f>#REF!+#REF!</f>
        <v>#REF!</v>
      </c>
      <c r="J155" s="320"/>
      <c r="K155" s="642"/>
      <c r="L155" s="662"/>
      <c r="M155" s="485"/>
      <c r="N155" s="317"/>
    </row>
    <row r="156" spans="1:14" s="19" customFormat="1" ht="18.75" customHeight="1">
      <c r="A156" s="274"/>
      <c r="B156" s="720" t="s">
        <v>1530</v>
      </c>
      <c r="C156" s="738"/>
      <c r="D156" s="738"/>
      <c r="E156" s="277" t="e">
        <f>F156</f>
        <v>#REF!</v>
      </c>
      <c r="F156" s="18" t="e">
        <f>#REF!</f>
        <v>#REF!</v>
      </c>
      <c r="G156" s="13"/>
      <c r="H156" s="13">
        <v>573460000</v>
      </c>
      <c r="I156" s="18"/>
      <c r="J156" s="18"/>
      <c r="K156" s="615"/>
      <c r="L156" s="662" t="e">
        <f t="shared" si="10"/>
        <v>#REF!</v>
      </c>
      <c r="M156" s="423"/>
      <c r="N156" s="158"/>
    </row>
    <row r="157" spans="1:14" s="19" customFormat="1" ht="18.75" customHeight="1">
      <c r="A157" s="527" t="s">
        <v>192</v>
      </c>
      <c r="B157" s="739" t="s">
        <v>1413</v>
      </c>
      <c r="C157" s="738"/>
      <c r="D157" s="738"/>
      <c r="E157" s="277"/>
      <c r="F157" s="18"/>
      <c r="G157" s="13"/>
      <c r="H157" s="13"/>
      <c r="I157" s="18"/>
      <c r="J157" s="18"/>
      <c r="K157" s="615"/>
      <c r="L157" s="662"/>
      <c r="M157" s="423"/>
      <c r="N157" s="158"/>
    </row>
    <row r="158" spans="1:14" s="669" customFormat="1" ht="18.75" customHeight="1">
      <c r="A158" s="663">
        <v>1</v>
      </c>
      <c r="B158" s="741" t="s">
        <v>2357</v>
      </c>
      <c r="C158" s="742"/>
      <c r="D158" s="742"/>
      <c r="E158" s="689">
        <f>F158</f>
        <v>137939572000</v>
      </c>
      <c r="F158" s="665">
        <f>G31</f>
        <v>137939572000</v>
      </c>
      <c r="G158" s="664"/>
      <c r="H158" s="664">
        <f>H42+I32</f>
        <v>130859487800</v>
      </c>
      <c r="I158" s="665">
        <f>H158</f>
        <v>130859487800</v>
      </c>
      <c r="J158" s="665"/>
      <c r="K158" s="666"/>
      <c r="L158" s="666"/>
      <c r="M158" s="667"/>
      <c r="N158" s="668"/>
    </row>
    <row r="159" spans="1:14" s="669" customFormat="1" ht="18.75" customHeight="1">
      <c r="A159" s="663">
        <v>2</v>
      </c>
      <c r="B159" s="741" t="s">
        <v>2442</v>
      </c>
      <c r="C159" s="742"/>
      <c r="D159" s="742"/>
      <c r="E159" s="689" t="e">
        <f t="shared" ref="E159:E169" si="11">F159</f>
        <v>#REF!</v>
      </c>
      <c r="F159" s="665" t="e">
        <f>F160+F161+F162</f>
        <v>#REF!</v>
      </c>
      <c r="G159" s="664"/>
      <c r="H159" s="664" t="e">
        <f>H160+H161+H162</f>
        <v>#REF!</v>
      </c>
      <c r="I159" s="665"/>
      <c r="J159" s="665"/>
      <c r="K159" s="666"/>
      <c r="L159" s="666"/>
      <c r="M159" s="667"/>
      <c r="N159" s="668"/>
    </row>
    <row r="160" spans="1:14" s="669" customFormat="1" ht="18.75" customHeight="1">
      <c r="A160" s="663"/>
      <c r="B160" s="741" t="s">
        <v>1407</v>
      </c>
      <c r="C160" s="742"/>
      <c r="D160" s="742"/>
      <c r="E160" s="689" t="e">
        <f t="shared" si="11"/>
        <v>#REF!</v>
      </c>
      <c r="F160" s="665" t="e">
        <f>F132</f>
        <v>#REF!</v>
      </c>
      <c r="G160" s="664"/>
      <c r="H160" s="664">
        <v>90248125880</v>
      </c>
      <c r="I160" s="665"/>
      <c r="J160" s="665"/>
      <c r="K160" s="666"/>
      <c r="L160" s="666"/>
      <c r="M160" s="667"/>
      <c r="N160" s="668"/>
    </row>
    <row r="161" spans="1:14" s="669" customFormat="1" ht="18.75" customHeight="1">
      <c r="A161" s="663"/>
      <c r="B161" s="741" t="s">
        <v>2447</v>
      </c>
      <c r="C161" s="742"/>
      <c r="D161" s="742"/>
      <c r="E161" s="689">
        <f t="shared" si="11"/>
        <v>6959927038</v>
      </c>
      <c r="F161" s="665">
        <f>G72</f>
        <v>6959927038</v>
      </c>
      <c r="G161" s="664"/>
      <c r="H161" s="664">
        <v>8230829764</v>
      </c>
      <c r="I161" s="665"/>
      <c r="J161" s="665"/>
      <c r="K161" s="666"/>
      <c r="L161" s="666"/>
      <c r="M161" s="667"/>
      <c r="N161" s="668"/>
    </row>
    <row r="162" spans="1:14" s="669" customFormat="1" ht="18.75" customHeight="1">
      <c r="A162" s="663"/>
      <c r="B162" s="743" t="s">
        <v>1956</v>
      </c>
      <c r="C162" s="742"/>
      <c r="D162" s="742"/>
      <c r="E162" s="689" t="e">
        <f t="shared" si="11"/>
        <v>#REF!</v>
      </c>
      <c r="F162" s="665" t="e">
        <f>F108+F113</f>
        <v>#REF!</v>
      </c>
      <c r="G162" s="664"/>
      <c r="H162" s="664" t="e">
        <f>#REF!+#REF!</f>
        <v>#REF!</v>
      </c>
      <c r="I162" s="665"/>
      <c r="J162" s="665"/>
      <c r="K162" s="666"/>
      <c r="L162" s="666"/>
      <c r="M162" s="667"/>
      <c r="N162" s="668"/>
    </row>
    <row r="163" spans="1:14" s="669" customFormat="1" ht="18.75" customHeight="1">
      <c r="A163" s="663">
        <v>3</v>
      </c>
      <c r="B163" s="741" t="s">
        <v>1409</v>
      </c>
      <c r="C163" s="742"/>
      <c r="D163" s="742"/>
      <c r="E163" s="689" t="e">
        <f t="shared" si="11"/>
        <v>#REF!</v>
      </c>
      <c r="F163" s="665" t="e">
        <f>(F158-F160-F161-F162)</f>
        <v>#REF!</v>
      </c>
      <c r="G163" s="664"/>
      <c r="H163" s="664" t="e">
        <f>H158-H159</f>
        <v>#REF!</v>
      </c>
      <c r="I163" s="665"/>
      <c r="J163" s="665"/>
      <c r="K163" s="666"/>
      <c r="L163" s="666"/>
      <c r="M163" s="667"/>
      <c r="N163" s="668"/>
    </row>
    <row r="164" spans="1:14" s="669" customFormat="1" ht="18.75" customHeight="1">
      <c r="A164" s="605">
        <v>4</v>
      </c>
      <c r="B164" s="744" t="s">
        <v>1408</v>
      </c>
      <c r="C164" s="745"/>
      <c r="D164" s="745"/>
      <c r="E164" s="690" t="e">
        <f t="shared" si="11"/>
        <v>#REF!</v>
      </c>
      <c r="F164" s="683" t="e">
        <f>F163*35%</f>
        <v>#REF!</v>
      </c>
      <c r="G164" s="596"/>
      <c r="H164" s="596">
        <f>H169+H168+H167</f>
        <v>9536080000</v>
      </c>
      <c r="I164" s="665"/>
      <c r="J164" s="665"/>
      <c r="K164" s="666"/>
      <c r="L164" s="666" t="e">
        <f>E164*100/H164</f>
        <v>#REF!</v>
      </c>
      <c r="M164" s="667"/>
      <c r="N164" s="668"/>
    </row>
    <row r="165" spans="1:14" s="669" customFormat="1" ht="18.75" customHeight="1">
      <c r="A165" s="663"/>
      <c r="B165" s="741" t="s">
        <v>41</v>
      </c>
      <c r="C165" s="742"/>
      <c r="D165" s="742"/>
      <c r="E165" s="689">
        <f t="shared" si="11"/>
        <v>4957000000</v>
      </c>
      <c r="F165" s="665">
        <v>4957000000</v>
      </c>
      <c r="G165" s="664"/>
      <c r="H165" s="664"/>
      <c r="I165" s="665"/>
      <c r="J165" s="665"/>
      <c r="K165" s="666"/>
      <c r="L165" s="666"/>
      <c r="M165" s="667"/>
      <c r="N165" s="668"/>
    </row>
    <row r="166" spans="1:14" s="669" customFormat="1" ht="18.75" customHeight="1">
      <c r="A166" s="605"/>
      <c r="B166" s="744" t="s">
        <v>972</v>
      </c>
      <c r="C166" s="745"/>
      <c r="D166" s="745"/>
      <c r="E166" s="690" t="e">
        <f t="shared" si="11"/>
        <v>#REF!</v>
      </c>
      <c r="F166" s="683" t="e">
        <f>F164+F165</f>
        <v>#REF!</v>
      </c>
      <c r="G166" s="596">
        <f>G164+G165</f>
        <v>0</v>
      </c>
      <c r="H166" s="596">
        <f>H164</f>
        <v>9536080000</v>
      </c>
      <c r="I166" s="665"/>
      <c r="J166" s="665"/>
      <c r="K166" s="666"/>
      <c r="L166" s="666" t="e">
        <f>E166*100/H166</f>
        <v>#REF!</v>
      </c>
      <c r="M166" s="667"/>
      <c r="N166" s="668"/>
    </row>
    <row r="167" spans="1:14" s="669" customFormat="1" ht="18.75" customHeight="1">
      <c r="A167" s="663">
        <v>5</v>
      </c>
      <c r="B167" s="741" t="s">
        <v>42</v>
      </c>
      <c r="C167" s="742"/>
      <c r="D167" s="742"/>
      <c r="E167" s="689">
        <f t="shared" si="11"/>
        <v>4587000000</v>
      </c>
      <c r="F167" s="665">
        <v>4587000000</v>
      </c>
      <c r="G167" s="664"/>
      <c r="H167" s="664">
        <v>1805339000</v>
      </c>
      <c r="I167" s="665"/>
      <c r="J167" s="665"/>
      <c r="K167" s="666"/>
      <c r="L167" s="666"/>
      <c r="M167" s="667"/>
      <c r="N167" s="668"/>
    </row>
    <row r="168" spans="1:14" s="669" customFormat="1" ht="18.75" customHeight="1">
      <c r="A168" s="663">
        <v>6</v>
      </c>
      <c r="B168" s="741" t="s">
        <v>973</v>
      </c>
      <c r="C168" s="742"/>
      <c r="D168" s="742"/>
      <c r="E168" s="689">
        <f t="shared" si="11"/>
        <v>0</v>
      </c>
      <c r="F168" s="665"/>
      <c r="G168" s="664"/>
      <c r="H168" s="664">
        <v>2773741000</v>
      </c>
      <c r="I168" s="665"/>
      <c r="J168" s="665"/>
      <c r="K168" s="666"/>
      <c r="L168" s="666"/>
      <c r="M168" s="667"/>
      <c r="N168" s="668"/>
    </row>
    <row r="169" spans="1:14" s="669" customFormat="1" ht="18.75" customHeight="1">
      <c r="A169" s="605">
        <v>7</v>
      </c>
      <c r="B169" s="746" t="s">
        <v>43</v>
      </c>
      <c r="C169" s="747"/>
      <c r="D169" s="747"/>
      <c r="E169" s="286" t="e">
        <f t="shared" si="11"/>
        <v>#REF!</v>
      </c>
      <c r="F169" s="267" t="e">
        <f>F166-F167</f>
        <v>#REF!</v>
      </c>
      <c r="G169" s="596"/>
      <c r="H169" s="268">
        <f>F165</f>
        <v>4957000000</v>
      </c>
      <c r="I169" s="665"/>
      <c r="J169" s="665"/>
      <c r="K169" s="666"/>
      <c r="L169" s="666" t="e">
        <f>E169*100/H169</f>
        <v>#REF!</v>
      </c>
      <c r="M169" s="667"/>
      <c r="N169" s="668"/>
    </row>
    <row r="170" spans="1:14" s="19" customFormat="1" ht="18.75" customHeight="1">
      <c r="A170" s="274"/>
      <c r="B170" s="720"/>
      <c r="C170" s="738"/>
      <c r="D170" s="738"/>
      <c r="E170" s="277"/>
      <c r="F170" s="18"/>
      <c r="G170" s="13"/>
      <c r="H170" s="18"/>
      <c r="I170" s="18"/>
      <c r="J170" s="18"/>
      <c r="K170" s="615"/>
      <c r="L170" s="615"/>
      <c r="M170" s="423"/>
      <c r="N170" s="158"/>
    </row>
    <row r="171" spans="1:14" s="19" customFormat="1" ht="18.75" customHeight="1">
      <c r="A171" s="287" t="s">
        <v>194</v>
      </c>
      <c r="B171" s="704" t="s">
        <v>44</v>
      </c>
      <c r="C171" s="715"/>
      <c r="D171" s="715"/>
      <c r="E171" s="38">
        <f t="shared" ref="E171:E187" si="12">G171</f>
        <v>176287592484</v>
      </c>
      <c r="F171" s="52"/>
      <c r="G171" s="282">
        <f>G19-G21-G71+G173</f>
        <v>176287592484</v>
      </c>
      <c r="H171" s="282">
        <f>H172</f>
        <v>160148852571</v>
      </c>
      <c r="I171" s="282">
        <f>I19-I21-I71-1184444600</f>
        <v>160148852571</v>
      </c>
      <c r="J171" s="576"/>
      <c r="K171" s="646"/>
      <c r="L171" s="646"/>
      <c r="M171" s="553"/>
      <c r="N171" s="158"/>
    </row>
    <row r="172" spans="1:14" s="19" customFormat="1" ht="34.5" customHeight="1">
      <c r="A172" s="23" t="s">
        <v>2358</v>
      </c>
      <c r="B172" s="704" t="s">
        <v>2265</v>
      </c>
      <c r="C172" s="715"/>
      <c r="D172" s="715"/>
      <c r="E172" s="282">
        <f t="shared" si="12"/>
        <v>176287592484</v>
      </c>
      <c r="F172" s="302"/>
      <c r="G172" s="282">
        <f>G174+G175+G173</f>
        <v>176287592484</v>
      </c>
      <c r="H172" s="282">
        <f>I172</f>
        <v>160148852571</v>
      </c>
      <c r="I172" s="282">
        <f>I174+I175+I173</f>
        <v>160148852571</v>
      </c>
      <c r="J172" s="576">
        <f>H171-H172</f>
        <v>0</v>
      </c>
      <c r="K172" s="646"/>
      <c r="L172" s="646"/>
      <c r="M172" s="553"/>
      <c r="N172" s="158"/>
    </row>
    <row r="173" spans="1:14" s="19" customFormat="1" ht="18.75" customHeight="1">
      <c r="A173" s="274">
        <v>1</v>
      </c>
      <c r="B173" s="720" t="s">
        <v>40</v>
      </c>
      <c r="C173" s="738"/>
      <c r="D173" s="738"/>
      <c r="E173" s="277">
        <f t="shared" si="12"/>
        <v>1709807354</v>
      </c>
      <c r="F173" s="18"/>
      <c r="G173" s="596">
        <v>1709807354</v>
      </c>
      <c r="H173" s="18"/>
      <c r="I173" s="18"/>
      <c r="J173" s="18"/>
      <c r="K173" s="615"/>
      <c r="L173" s="615"/>
      <c r="M173" s="423"/>
      <c r="N173" s="158"/>
    </row>
    <row r="174" spans="1:14" s="19" customFormat="1" ht="18.75" customHeight="1">
      <c r="A174" s="274">
        <v>2</v>
      </c>
      <c r="B174" s="720" t="s">
        <v>722</v>
      </c>
      <c r="C174" s="738"/>
      <c r="D174" s="738"/>
      <c r="E174" s="277">
        <f t="shared" si="12"/>
        <v>40416825600</v>
      </c>
      <c r="F174" s="18"/>
      <c r="G174" s="13">
        <f>G26</f>
        <v>40416825600</v>
      </c>
      <c r="H174" s="13">
        <f>I174</f>
        <v>35016655400</v>
      </c>
      <c r="I174" s="13">
        <f>I26-1184444600</f>
        <v>35016655400</v>
      </c>
      <c r="J174" s="18"/>
      <c r="K174" s="615"/>
      <c r="L174" s="615"/>
      <c r="M174" s="423"/>
      <c r="N174" s="158"/>
    </row>
    <row r="175" spans="1:14" s="19" customFormat="1" ht="41.25" customHeight="1">
      <c r="A175" s="274">
        <v>3</v>
      </c>
      <c r="B175" s="720" t="s">
        <v>1444</v>
      </c>
      <c r="C175" s="738"/>
      <c r="D175" s="738"/>
      <c r="E175" s="277">
        <f t="shared" si="12"/>
        <v>134160959530</v>
      </c>
      <c r="F175" s="18"/>
      <c r="G175" s="13">
        <f>G30-G72-G81-G83-G84</f>
        <v>134160959530</v>
      </c>
      <c r="H175" s="13">
        <f>I175</f>
        <v>125132197171</v>
      </c>
      <c r="I175" s="13">
        <f>I30-I72-I81-I83-I84</f>
        <v>125132197171</v>
      </c>
      <c r="J175" s="18"/>
      <c r="K175" s="615"/>
      <c r="L175" s="615"/>
      <c r="M175" s="423"/>
      <c r="N175" s="158"/>
    </row>
    <row r="176" spans="1:14" s="19" customFormat="1" ht="18.75" customHeight="1">
      <c r="A176" s="274" t="s">
        <v>2359</v>
      </c>
      <c r="B176" s="720" t="s">
        <v>1963</v>
      </c>
      <c r="C176" s="738"/>
      <c r="D176" s="738"/>
      <c r="E176" s="277" t="e">
        <f t="shared" si="12"/>
        <v>#REF!</v>
      </c>
      <c r="F176" s="18"/>
      <c r="G176" s="13" t="e">
        <f>F99</f>
        <v>#REF!</v>
      </c>
      <c r="H176" s="13">
        <v>127291278617</v>
      </c>
      <c r="I176" s="13" t="e">
        <f>H99</f>
        <v>#REF!</v>
      </c>
      <c r="J176" s="18"/>
      <c r="K176" s="615" t="e">
        <f>E176*100/E172</f>
        <v>#REF!</v>
      </c>
      <c r="L176" s="615" t="e">
        <f>E176*100/H176</f>
        <v>#REF!</v>
      </c>
      <c r="M176" s="423"/>
      <c r="N176" s="158"/>
    </row>
    <row r="177" spans="1:15" s="19" customFormat="1" ht="18.75" customHeight="1">
      <c r="A177" s="274" t="s">
        <v>239</v>
      </c>
      <c r="B177" s="720" t="s">
        <v>43</v>
      </c>
      <c r="C177" s="738"/>
      <c r="D177" s="738"/>
      <c r="E177" s="277" t="e">
        <f t="shared" si="12"/>
        <v>#REF!</v>
      </c>
      <c r="F177" s="18"/>
      <c r="G177" s="596" t="e">
        <f>F169</f>
        <v>#REF!</v>
      </c>
      <c r="H177" s="18"/>
      <c r="I177" s="18"/>
      <c r="J177" s="18"/>
      <c r="K177" s="615"/>
      <c r="L177" s="615"/>
      <c r="M177" s="423"/>
      <c r="N177" s="158"/>
    </row>
    <row r="178" spans="1:15" s="5" customFormat="1" ht="18.75" customHeight="1">
      <c r="A178" s="23" t="s">
        <v>1959</v>
      </c>
      <c r="B178" s="704" t="s">
        <v>2348</v>
      </c>
      <c r="C178" s="715"/>
      <c r="D178" s="715"/>
      <c r="E178" s="40" t="e">
        <f t="shared" si="12"/>
        <v>#REF!</v>
      </c>
      <c r="F178" s="302"/>
      <c r="G178" s="282" t="e">
        <f>G172-G176-G177</f>
        <v>#REF!</v>
      </c>
      <c r="H178" s="282">
        <f>H172-H176-H177</f>
        <v>32857573954</v>
      </c>
      <c r="I178" s="282">
        <f>H178</f>
        <v>32857573954</v>
      </c>
      <c r="J178" s="282"/>
      <c r="K178" s="617" t="e">
        <f>E178*100/E172</f>
        <v>#REF!</v>
      </c>
      <c r="L178" s="617" t="e">
        <f>E178*100/H178</f>
        <v>#REF!</v>
      </c>
      <c r="M178" s="418"/>
      <c r="N178" s="19"/>
      <c r="O178" s="19"/>
    </row>
    <row r="179" spans="1:15" s="5" customFormat="1" ht="18.75" customHeight="1">
      <c r="A179" s="287" t="s">
        <v>195</v>
      </c>
      <c r="B179" s="725" t="s">
        <v>802</v>
      </c>
      <c r="C179" s="748"/>
      <c r="D179" s="748"/>
      <c r="E179" s="691" t="e">
        <f t="shared" si="12"/>
        <v>#REF!</v>
      </c>
      <c r="F179" s="684"/>
      <c r="G179" s="519" t="e">
        <f>G180+G181+G182+G183</f>
        <v>#REF!</v>
      </c>
      <c r="H179" s="519">
        <f>H180+H181+H182+H183</f>
        <v>17743089935.16</v>
      </c>
      <c r="I179" s="519">
        <f>I180+I181+I182+I183</f>
        <v>17743089935.16</v>
      </c>
      <c r="J179" s="519"/>
      <c r="K179" s="647" t="e">
        <f>E179*100/E178</f>
        <v>#REF!</v>
      </c>
      <c r="L179" s="647" t="e">
        <f>E179*100/H179</f>
        <v>#REF!</v>
      </c>
      <c r="M179" s="521"/>
      <c r="N179" s="19"/>
      <c r="O179" s="19"/>
    </row>
    <row r="180" spans="1:15" s="14" customFormat="1" ht="18.75" customHeight="1">
      <c r="A180" s="486">
        <v>1</v>
      </c>
      <c r="B180" s="726" t="s">
        <v>2350</v>
      </c>
      <c r="C180" s="749"/>
      <c r="D180" s="749"/>
      <c r="E180" s="692" t="e">
        <f t="shared" si="12"/>
        <v>#REF!</v>
      </c>
      <c r="F180" s="489"/>
      <c r="G180" s="495" t="e">
        <f>G178*5%</f>
        <v>#REF!</v>
      </c>
      <c r="H180" s="495">
        <f>I180</f>
        <v>1642878697.7</v>
      </c>
      <c r="I180" s="495">
        <f>I178*5%</f>
        <v>1642878697.7</v>
      </c>
      <c r="J180" s="496"/>
      <c r="K180" s="628"/>
      <c r="L180" s="628"/>
      <c r="M180" s="455"/>
      <c r="N180" s="19"/>
      <c r="O180" s="19"/>
    </row>
    <row r="181" spans="1:15" s="14" customFormat="1" ht="18.75" customHeight="1">
      <c r="A181" s="494">
        <v>2</v>
      </c>
      <c r="B181" s="727" t="s">
        <v>788</v>
      </c>
      <c r="C181" s="750"/>
      <c r="D181" s="750"/>
      <c r="E181" s="692" t="e">
        <f t="shared" si="12"/>
        <v>#REF!</v>
      </c>
      <c r="F181" s="12"/>
      <c r="G181" s="15" t="e">
        <f>G178*19%</f>
        <v>#REF!</v>
      </c>
      <c r="H181" s="495">
        <f>I181</f>
        <v>6242939051.2600002</v>
      </c>
      <c r="I181" s="15">
        <f>I178*19%</f>
        <v>6242939051.2600002</v>
      </c>
      <c r="J181" s="12"/>
      <c r="K181" s="625"/>
      <c r="L181" s="625"/>
      <c r="M181" s="456"/>
      <c r="N181" s="19"/>
      <c r="O181" s="19"/>
    </row>
    <row r="182" spans="1:15" s="14" customFormat="1" ht="18.75" customHeight="1">
      <c r="A182" s="494">
        <v>3</v>
      </c>
      <c r="B182" s="727" t="s">
        <v>364</v>
      </c>
      <c r="C182" s="750"/>
      <c r="D182" s="750"/>
      <c r="E182" s="692" t="e">
        <f t="shared" si="12"/>
        <v>#REF!</v>
      </c>
      <c r="F182" s="12"/>
      <c r="G182" s="15" t="e">
        <f>G178*3%</f>
        <v>#REF!</v>
      </c>
      <c r="H182" s="495">
        <f>I182</f>
        <v>985727218.62</v>
      </c>
      <c r="I182" s="15">
        <f>I178*3%</f>
        <v>985727218.62</v>
      </c>
      <c r="J182" s="12"/>
      <c r="K182" s="625"/>
      <c r="L182" s="625"/>
      <c r="M182" s="456"/>
      <c r="N182" s="19"/>
      <c r="O182" s="19"/>
    </row>
    <row r="183" spans="1:15" s="14" customFormat="1" ht="18.75" customHeight="1">
      <c r="A183" s="498">
        <v>4</v>
      </c>
      <c r="B183" s="751" t="s">
        <v>367</v>
      </c>
      <c r="C183" s="752"/>
      <c r="D183" s="752"/>
      <c r="E183" s="692" t="e">
        <f t="shared" si="12"/>
        <v>#REF!</v>
      </c>
      <c r="F183" s="49"/>
      <c r="G183" s="50" t="e">
        <f>G178*27%</f>
        <v>#REF!</v>
      </c>
      <c r="H183" s="495">
        <f>I183</f>
        <v>8871544967.5799999</v>
      </c>
      <c r="I183" s="50">
        <f>I178*27%</f>
        <v>8871544967.5799999</v>
      </c>
      <c r="J183" s="49"/>
      <c r="K183" s="648"/>
      <c r="L183" s="648"/>
      <c r="M183" s="457"/>
      <c r="N183" s="19"/>
      <c r="O183" s="19"/>
    </row>
    <row r="184" spans="1:15" s="14" customFormat="1" ht="18.75" customHeight="1">
      <c r="A184" s="379" t="s">
        <v>1758</v>
      </c>
      <c r="B184" s="753" t="s">
        <v>2263</v>
      </c>
      <c r="C184" s="754"/>
      <c r="D184" s="754"/>
      <c r="E184" s="83" t="e">
        <f t="shared" si="12"/>
        <v>#REF!</v>
      </c>
      <c r="F184" s="304"/>
      <c r="G184" s="292" t="e">
        <f>G178-G179</f>
        <v>#REF!</v>
      </c>
      <c r="H184" s="292">
        <f>I184</f>
        <v>15114484018.84</v>
      </c>
      <c r="I184" s="292">
        <f>I178-I179</f>
        <v>15114484018.84</v>
      </c>
      <c r="J184" s="292"/>
      <c r="K184" s="634" t="e">
        <f>E184*100/E178</f>
        <v>#REF!</v>
      </c>
      <c r="L184" s="634" t="e">
        <f>E184*100/H184</f>
        <v>#REF!</v>
      </c>
      <c r="M184" s="418"/>
      <c r="N184" s="19"/>
      <c r="O184" s="19"/>
    </row>
    <row r="185" spans="1:15" s="14" customFormat="1" ht="18.75" customHeight="1">
      <c r="A185" s="558"/>
      <c r="B185" s="755" t="s">
        <v>45</v>
      </c>
      <c r="C185" s="756"/>
      <c r="D185" s="756"/>
      <c r="E185" s="693">
        <f t="shared" si="12"/>
        <v>4525149938.8400002</v>
      </c>
      <c r="F185" s="496"/>
      <c r="G185" s="495">
        <f>I197</f>
        <v>4525149938.8400002</v>
      </c>
      <c r="H185" s="496"/>
      <c r="I185" s="597"/>
      <c r="J185" s="496"/>
      <c r="K185" s="628"/>
      <c r="L185" s="628"/>
      <c r="M185" s="495"/>
      <c r="N185" s="19"/>
      <c r="O185" s="19"/>
    </row>
    <row r="186" spans="1:15" s="14" customFormat="1" ht="18.75" customHeight="1">
      <c r="A186" s="494"/>
      <c r="B186" s="727" t="s">
        <v>371</v>
      </c>
      <c r="C186" s="750"/>
      <c r="D186" s="750"/>
      <c r="E186" s="501" t="e">
        <f t="shared" si="12"/>
        <v>#REF!</v>
      </c>
      <c r="F186" s="12"/>
      <c r="G186" s="15" t="e">
        <f>G184+G185</f>
        <v>#REF!</v>
      </c>
      <c r="H186" s="15">
        <f>H184+H185</f>
        <v>15114484018.84</v>
      </c>
      <c r="I186" s="15">
        <f>I184</f>
        <v>15114484018.84</v>
      </c>
      <c r="J186" s="12"/>
      <c r="K186" s="625"/>
      <c r="L186" s="625" t="e">
        <f>E186*100/H186</f>
        <v>#REF!</v>
      </c>
      <c r="M186" s="456"/>
      <c r="N186" s="19"/>
      <c r="O186" s="19"/>
    </row>
    <row r="187" spans="1:15" s="5" customFormat="1" ht="18.75" customHeight="1">
      <c r="A187" s="56" t="s">
        <v>1964</v>
      </c>
      <c r="B187" s="702" t="s">
        <v>372</v>
      </c>
      <c r="C187" s="735"/>
      <c r="D187" s="735"/>
      <c r="E187" s="132" t="e">
        <f t="shared" si="12"/>
        <v>#REF!</v>
      </c>
      <c r="F187" s="18"/>
      <c r="G187" s="13" t="e">
        <f>#REF!</f>
        <v>#REF!</v>
      </c>
      <c r="H187" s="18">
        <f>I187</f>
        <v>10589334080</v>
      </c>
      <c r="I187" s="13">
        <v>10589334080</v>
      </c>
      <c r="J187" s="18"/>
      <c r="K187" s="615"/>
      <c r="L187" s="625" t="e">
        <f>E187*100/H187</f>
        <v>#REF!</v>
      </c>
      <c r="M187" s="423"/>
      <c r="N187" s="19"/>
      <c r="O187" s="19"/>
    </row>
    <row r="188" spans="1:15" s="383" customFormat="1" ht="15.75" hidden="1" customHeight="1" outlineLevel="1">
      <c r="A188" s="163"/>
      <c r="B188" s="702" t="s">
        <v>1520</v>
      </c>
      <c r="C188" s="735"/>
      <c r="D188" s="735"/>
      <c r="E188" s="128"/>
      <c r="F188" s="124"/>
      <c r="G188" s="128"/>
      <c r="H188" s="124"/>
      <c r="I188" s="124"/>
      <c r="J188" s="124"/>
      <c r="K188" s="623"/>
      <c r="L188" s="625" t="e">
        <f t="shared" ref="L188:L204" si="13">E188*100/H188</f>
        <v>#DIV/0!</v>
      </c>
      <c r="M188" s="458"/>
      <c r="N188" s="153"/>
    </row>
    <row r="189" spans="1:15" s="5" customFormat="1" ht="18.75" hidden="1" customHeight="1" outlineLevel="1">
      <c r="A189" s="56"/>
      <c r="B189" s="702" t="s">
        <v>1968</v>
      </c>
      <c r="C189" s="735"/>
      <c r="D189" s="735"/>
      <c r="E189" s="13"/>
      <c r="F189" s="18"/>
      <c r="G189" s="13"/>
      <c r="H189" s="13">
        <f>9677290580-H190-H191</f>
        <v>9449835580</v>
      </c>
      <c r="I189" s="18"/>
      <c r="J189" s="18"/>
      <c r="K189" s="615"/>
      <c r="L189" s="625">
        <f t="shared" si="13"/>
        <v>0</v>
      </c>
      <c r="M189" s="423"/>
      <c r="N189" s="175"/>
    </row>
    <row r="190" spans="1:15" s="5" customFormat="1" ht="18.75" hidden="1" customHeight="1" outlineLevel="1">
      <c r="A190" s="56"/>
      <c r="B190" s="702" t="s">
        <v>1535</v>
      </c>
      <c r="C190" s="735"/>
      <c r="D190" s="735"/>
      <c r="E190" s="13"/>
      <c r="F190" s="18"/>
      <c r="G190" s="13"/>
      <c r="H190" s="13">
        <v>141687000</v>
      </c>
      <c r="I190" s="18"/>
      <c r="J190" s="18"/>
      <c r="K190" s="615"/>
      <c r="L190" s="625">
        <f t="shared" si="13"/>
        <v>0</v>
      </c>
      <c r="M190" s="423"/>
      <c r="N190" s="175"/>
    </row>
    <row r="191" spans="1:15" s="5" customFormat="1" ht="18.75" hidden="1" customHeight="1" outlineLevel="1">
      <c r="A191" s="56"/>
      <c r="B191" s="702" t="s">
        <v>1536</v>
      </c>
      <c r="C191" s="735"/>
      <c r="D191" s="735"/>
      <c r="E191" s="13"/>
      <c r="F191" s="18"/>
      <c r="G191" s="13"/>
      <c r="H191" s="13">
        <v>85768000</v>
      </c>
      <c r="I191" s="18"/>
      <c r="J191" s="18"/>
      <c r="K191" s="615"/>
      <c r="L191" s="625">
        <f t="shared" si="13"/>
        <v>0</v>
      </c>
      <c r="M191" s="423"/>
      <c r="N191" s="175"/>
    </row>
    <row r="192" spans="1:15" s="5" customFormat="1" ht="18.75" hidden="1" customHeight="1" outlineLevel="1">
      <c r="A192" s="56"/>
      <c r="B192" s="702" t="s">
        <v>1524</v>
      </c>
      <c r="C192" s="735"/>
      <c r="D192" s="735"/>
      <c r="E192" s="13"/>
      <c r="F192" s="18"/>
      <c r="G192" s="13"/>
      <c r="H192" s="13">
        <v>126437800</v>
      </c>
      <c r="I192" s="18"/>
      <c r="J192" s="18"/>
      <c r="K192" s="615"/>
      <c r="L192" s="625">
        <f t="shared" si="13"/>
        <v>0</v>
      </c>
      <c r="M192" s="423"/>
      <c r="N192" s="175"/>
    </row>
    <row r="193" spans="1:14" s="5" customFormat="1" ht="18.75" hidden="1" customHeight="1" outlineLevel="1">
      <c r="A193" s="56"/>
      <c r="B193" s="702" t="s">
        <v>1521</v>
      </c>
      <c r="C193" s="735"/>
      <c r="D193" s="735"/>
      <c r="E193" s="13"/>
      <c r="F193" s="18"/>
      <c r="G193" s="13"/>
      <c r="H193" s="13">
        <f>370657000-3000000</f>
        <v>367657000</v>
      </c>
      <c r="I193" s="18"/>
      <c r="J193" s="18"/>
      <c r="K193" s="615"/>
      <c r="L193" s="625">
        <f t="shared" si="13"/>
        <v>0</v>
      </c>
      <c r="M193" s="423"/>
      <c r="N193" s="175"/>
    </row>
    <row r="194" spans="1:14" s="5" customFormat="1" ht="18.75" hidden="1" customHeight="1" outlineLevel="1">
      <c r="A194" s="56"/>
      <c r="B194" s="702" t="s">
        <v>1522</v>
      </c>
      <c r="C194" s="735"/>
      <c r="D194" s="735"/>
      <c r="E194" s="13"/>
      <c r="F194" s="18"/>
      <c r="G194" s="13"/>
      <c r="H194" s="13">
        <v>169487400</v>
      </c>
      <c r="I194" s="18"/>
      <c r="J194" s="18"/>
      <c r="K194" s="615"/>
      <c r="L194" s="625">
        <f t="shared" si="13"/>
        <v>0</v>
      </c>
      <c r="M194" s="423"/>
      <c r="N194" s="175"/>
    </row>
    <row r="195" spans="1:14" s="5" customFormat="1" ht="18.75" hidden="1" customHeight="1" outlineLevel="1">
      <c r="A195" s="56"/>
      <c r="B195" s="702" t="s">
        <v>1523</v>
      </c>
      <c r="C195" s="735"/>
      <c r="D195" s="735"/>
      <c r="E195" s="13"/>
      <c r="F195" s="18"/>
      <c r="G195" s="13"/>
      <c r="H195" s="13">
        <v>218763000</v>
      </c>
      <c r="I195" s="18"/>
      <c r="J195" s="18"/>
      <c r="K195" s="615"/>
      <c r="L195" s="625">
        <f t="shared" si="13"/>
        <v>0</v>
      </c>
      <c r="M195" s="423"/>
      <c r="N195" s="175"/>
    </row>
    <row r="196" spans="1:14" s="5" customFormat="1" ht="18.75" hidden="1" customHeight="1" outlineLevel="1">
      <c r="A196" s="56"/>
      <c r="B196" s="702" t="s">
        <v>1525</v>
      </c>
      <c r="C196" s="735"/>
      <c r="D196" s="735"/>
      <c r="E196" s="13"/>
      <c r="F196" s="18"/>
      <c r="G196" s="13"/>
      <c r="H196" s="13">
        <v>29698300</v>
      </c>
      <c r="I196" s="18">
        <v>4697403122</v>
      </c>
      <c r="J196" s="18"/>
      <c r="K196" s="615"/>
      <c r="L196" s="625">
        <f t="shared" si="13"/>
        <v>0</v>
      </c>
      <c r="M196" s="423"/>
      <c r="N196" s="175"/>
    </row>
    <row r="197" spans="1:14" s="5" customFormat="1" ht="18.75" customHeight="1" collapsed="1">
      <c r="A197" s="217" t="s">
        <v>1965</v>
      </c>
      <c r="B197" s="717" t="s">
        <v>373</v>
      </c>
      <c r="C197" s="757"/>
      <c r="D197" s="738"/>
      <c r="E197" s="694" t="e">
        <f>G197</f>
        <v>#REF!</v>
      </c>
      <c r="F197" s="276"/>
      <c r="G197" s="227" t="e">
        <f>G186-G187</f>
        <v>#REF!</v>
      </c>
      <c r="H197" s="227">
        <f>H186-H187</f>
        <v>4525149938.8400002</v>
      </c>
      <c r="I197" s="227">
        <f>I186-I187</f>
        <v>4525149938.8400002</v>
      </c>
      <c r="J197" s="226"/>
      <c r="K197" s="649"/>
      <c r="L197" s="625" t="e">
        <f t="shared" si="13"/>
        <v>#REF!</v>
      </c>
      <c r="M197" s="424"/>
      <c r="N197" s="175"/>
    </row>
    <row r="198" spans="1:14" s="5" customFormat="1" ht="18.75" customHeight="1">
      <c r="A198" s="287" t="s">
        <v>1854</v>
      </c>
      <c r="B198" s="704" t="s">
        <v>1809</v>
      </c>
      <c r="C198" s="715"/>
      <c r="D198" s="715"/>
      <c r="E198" s="38"/>
      <c r="F198" s="302"/>
      <c r="G198" s="282"/>
      <c r="H198" s="282"/>
      <c r="I198" s="282"/>
      <c r="J198" s="282"/>
      <c r="K198" s="617"/>
      <c r="L198" s="418"/>
      <c r="M198" s="418"/>
      <c r="N198" s="175"/>
    </row>
    <row r="199" spans="1:14" s="5" customFormat="1" ht="18.75" customHeight="1">
      <c r="A199" s="23" t="s">
        <v>2358</v>
      </c>
      <c r="B199" s="704" t="s">
        <v>1810</v>
      </c>
      <c r="C199" s="758"/>
      <c r="D199" s="758"/>
      <c r="E199" s="39"/>
      <c r="F199" s="469"/>
      <c r="G199" s="282"/>
      <c r="H199" s="282"/>
      <c r="I199" s="282"/>
      <c r="J199" s="282"/>
      <c r="K199" s="617"/>
      <c r="L199" s="418"/>
      <c r="M199" s="418"/>
      <c r="N199" s="175"/>
    </row>
    <row r="200" spans="1:14" s="14" customFormat="1" ht="18.75" customHeight="1">
      <c r="A200" s="486">
        <v>1</v>
      </c>
      <c r="B200" s="726" t="s">
        <v>1547</v>
      </c>
      <c r="C200" s="749"/>
      <c r="D200" s="749"/>
      <c r="E200" s="692">
        <f t="shared" ref="E200:E205" si="14">G200</f>
        <v>2623084980.9599991</v>
      </c>
      <c r="F200" s="489"/>
      <c r="G200" s="490">
        <f>I225</f>
        <v>2623084980.9599991</v>
      </c>
      <c r="H200" s="489">
        <f>I200</f>
        <v>3076789032</v>
      </c>
      <c r="I200" s="490">
        <f>1333961982+1742827050</f>
        <v>3076789032</v>
      </c>
      <c r="J200" s="489"/>
      <c r="K200" s="621"/>
      <c r="L200" s="625"/>
      <c r="M200" s="455"/>
      <c r="N200" s="177"/>
    </row>
    <row r="201" spans="1:14" s="14" customFormat="1" ht="32.25" customHeight="1">
      <c r="A201" s="492">
        <v>2</v>
      </c>
      <c r="B201" s="727" t="s">
        <v>1548</v>
      </c>
      <c r="C201" s="750"/>
      <c r="D201" s="750"/>
      <c r="E201" s="692">
        <f t="shared" si="14"/>
        <v>198400000</v>
      </c>
      <c r="F201" s="685">
        <f>'tk431-31-12-2012'!J20+'tk431-31-12-2012'!J21+'tk431-31-12-2012'!J22</f>
        <v>198400000</v>
      </c>
      <c r="G201" s="15">
        <f>F201</f>
        <v>198400000</v>
      </c>
      <c r="H201" s="489">
        <f>I201</f>
        <v>33900000</v>
      </c>
      <c r="I201" s="15">
        <v>33900000</v>
      </c>
      <c r="J201" s="12"/>
      <c r="K201" s="625"/>
      <c r="L201" s="625"/>
      <c r="M201" s="456"/>
      <c r="N201" s="177"/>
    </row>
    <row r="202" spans="1:14" s="14" customFormat="1" ht="18.75" customHeight="1">
      <c r="A202" s="494">
        <v>3</v>
      </c>
      <c r="B202" s="727" t="s">
        <v>1549</v>
      </c>
      <c r="C202" s="750"/>
      <c r="D202" s="750"/>
      <c r="E202" s="692" t="e">
        <f t="shared" si="14"/>
        <v>#REF!</v>
      </c>
      <c r="F202" s="12"/>
      <c r="G202" s="15" t="e">
        <f>G180+G181</f>
        <v>#REF!</v>
      </c>
      <c r="H202" s="489">
        <f>I202</f>
        <v>7885817748.96</v>
      </c>
      <c r="I202" s="15">
        <f>I180+I181</f>
        <v>7885817748.96</v>
      </c>
      <c r="J202" s="12"/>
      <c r="K202" s="625"/>
      <c r="L202" s="625" t="e">
        <f t="shared" si="13"/>
        <v>#REF!</v>
      </c>
      <c r="M202" s="456"/>
      <c r="N202" s="177"/>
    </row>
    <row r="203" spans="1:14" s="14" customFormat="1" ht="18.75" customHeight="1">
      <c r="A203" s="494">
        <v>4</v>
      </c>
      <c r="B203" s="727" t="s">
        <v>1550</v>
      </c>
      <c r="C203" s="750"/>
      <c r="D203" s="750"/>
      <c r="E203" s="692" t="e">
        <f t="shared" si="14"/>
        <v>#REF!</v>
      </c>
      <c r="F203" s="12"/>
      <c r="G203" s="15" t="e">
        <f>G200+G202+G201</f>
        <v>#REF!</v>
      </c>
      <c r="H203" s="15">
        <f>H200+H202+H201</f>
        <v>10996506780.959999</v>
      </c>
      <c r="I203" s="15">
        <f>I200+I202+I201</f>
        <v>10996506780.959999</v>
      </c>
      <c r="J203" s="12"/>
      <c r="K203" s="625"/>
      <c r="L203" s="625" t="e">
        <f t="shared" si="13"/>
        <v>#REF!</v>
      </c>
      <c r="M203" s="456"/>
      <c r="N203" s="177"/>
    </row>
    <row r="204" spans="1:14" s="14" customFormat="1" ht="28.5" customHeight="1">
      <c r="A204" s="494">
        <v>5</v>
      </c>
      <c r="B204" s="727" t="s">
        <v>1551</v>
      </c>
      <c r="C204" s="750"/>
      <c r="D204" s="750"/>
      <c r="E204" s="692">
        <f t="shared" si="14"/>
        <v>7872433700</v>
      </c>
      <c r="F204" s="12"/>
      <c r="G204" s="15">
        <f>SUM(F205:F224)</f>
        <v>7872433700</v>
      </c>
      <c r="H204" s="15">
        <f>I204</f>
        <v>8373421800</v>
      </c>
      <c r="I204" s="15">
        <f>SUM(H205:H224)</f>
        <v>8373421800</v>
      </c>
      <c r="J204" s="12"/>
      <c r="K204" s="625"/>
      <c r="L204" s="625">
        <f t="shared" si="13"/>
        <v>94.016925075958795</v>
      </c>
      <c r="M204" s="456"/>
      <c r="N204" s="177"/>
    </row>
    <row r="205" spans="1:14" s="5" customFormat="1" ht="21.75" customHeight="1">
      <c r="A205" s="56"/>
      <c r="B205" s="759" t="s">
        <v>447</v>
      </c>
      <c r="C205" s="760"/>
      <c r="D205" s="760"/>
      <c r="E205" s="692">
        <f t="shared" si="14"/>
        <v>0</v>
      </c>
      <c r="F205" s="8"/>
      <c r="G205" s="4"/>
      <c r="H205" s="8"/>
      <c r="I205" s="8"/>
      <c r="J205" s="8"/>
      <c r="K205" s="624"/>
      <c r="L205" s="625"/>
      <c r="M205" s="456"/>
      <c r="N205" s="175"/>
    </row>
    <row r="206" spans="1:14" s="19" customFormat="1" ht="18.75" customHeight="1">
      <c r="A206" s="123" t="s">
        <v>2324</v>
      </c>
      <c r="B206" s="702" t="s">
        <v>308</v>
      </c>
      <c r="C206" s="735"/>
      <c r="D206" s="735"/>
      <c r="E206" s="692">
        <f>F206</f>
        <v>103300000</v>
      </c>
      <c r="F206" s="18">
        <f>103300000</f>
        <v>103300000</v>
      </c>
      <c r="G206" s="13"/>
      <c r="H206" s="13">
        <f>474200000+100600000+1670200000+49175000+21320000+1054000000+15850000</f>
        <v>3385345000</v>
      </c>
      <c r="I206" s="18"/>
      <c r="J206" s="18"/>
      <c r="K206" s="615"/>
      <c r="L206" s="625"/>
      <c r="M206" s="423"/>
      <c r="N206" s="158"/>
    </row>
    <row r="207" spans="1:14" s="19" customFormat="1" ht="18.75" customHeight="1">
      <c r="A207" s="123" t="s">
        <v>2324</v>
      </c>
      <c r="B207" s="702" t="s">
        <v>374</v>
      </c>
      <c r="C207" s="735"/>
      <c r="D207" s="735"/>
      <c r="E207" s="692">
        <f t="shared" ref="E207:E224" si="15">F207</f>
        <v>2411179500</v>
      </c>
      <c r="F207" s="18">
        <f>1688500000+480277500+140448000+101954000</f>
        <v>2411179500</v>
      </c>
      <c r="G207" s="13"/>
      <c r="H207" s="13">
        <f>751500000+55600000</f>
        <v>807100000</v>
      </c>
      <c r="I207" s="18"/>
      <c r="J207" s="18"/>
      <c r="K207" s="615"/>
      <c r="L207" s="625"/>
      <c r="M207" s="423"/>
      <c r="N207" s="158"/>
    </row>
    <row r="208" spans="1:14" s="19" customFormat="1" ht="18.75" customHeight="1">
      <c r="A208" s="123" t="s">
        <v>2324</v>
      </c>
      <c r="B208" s="702" t="s">
        <v>0</v>
      </c>
      <c r="C208" s="735"/>
      <c r="D208" s="735"/>
      <c r="E208" s="692">
        <f t="shared" si="15"/>
        <v>601000000</v>
      </c>
      <c r="F208" s="18">
        <v>601000000</v>
      </c>
      <c r="G208" s="13"/>
      <c r="H208" s="13">
        <v>493500000</v>
      </c>
      <c r="I208" s="18"/>
      <c r="J208" s="18"/>
      <c r="K208" s="615"/>
      <c r="L208" s="625"/>
      <c r="M208" s="423"/>
      <c r="N208" s="158"/>
    </row>
    <row r="209" spans="1:14" s="19" customFormat="1" ht="18.75" customHeight="1">
      <c r="A209" s="123" t="s">
        <v>2324</v>
      </c>
      <c r="B209" s="702" t="s">
        <v>554</v>
      </c>
      <c r="C209" s="735"/>
      <c r="D209" s="735"/>
      <c r="E209" s="692">
        <f t="shared" si="15"/>
        <v>590300000</v>
      </c>
      <c r="F209" s="18">
        <v>590300000</v>
      </c>
      <c r="G209" s="13"/>
      <c r="H209" s="13">
        <v>492500000</v>
      </c>
      <c r="I209" s="18"/>
      <c r="J209" s="18"/>
      <c r="K209" s="615"/>
      <c r="L209" s="625"/>
      <c r="M209" s="423"/>
      <c r="N209" s="158"/>
    </row>
    <row r="210" spans="1:14" s="19" customFormat="1" ht="18.75" customHeight="1">
      <c r="A210" s="123" t="s">
        <v>2324</v>
      </c>
      <c r="B210" s="702" t="s">
        <v>2070</v>
      </c>
      <c r="C210" s="735"/>
      <c r="D210" s="735"/>
      <c r="E210" s="692">
        <f t="shared" si="15"/>
        <v>1422000000</v>
      </c>
      <c r="F210" s="18">
        <v>1422000000</v>
      </c>
      <c r="G210" s="13"/>
      <c r="H210" s="13">
        <f>703500000+469000000+36700000</f>
        <v>1209200000</v>
      </c>
      <c r="I210" s="18"/>
      <c r="J210" s="18"/>
      <c r="K210" s="615"/>
      <c r="L210" s="625"/>
      <c r="M210" s="423"/>
      <c r="N210" s="158"/>
    </row>
    <row r="211" spans="1:14" s="19" customFormat="1" ht="18.75" customHeight="1">
      <c r="A211" s="123" t="s">
        <v>2324</v>
      </c>
      <c r="B211" s="702" t="s">
        <v>1816</v>
      </c>
      <c r="C211" s="735"/>
      <c r="D211" s="735"/>
      <c r="E211" s="692">
        <f t="shared" si="15"/>
        <v>125204600</v>
      </c>
      <c r="F211" s="18">
        <v>125204600</v>
      </c>
      <c r="G211" s="13"/>
      <c r="H211" s="13">
        <f>5927000+6401000+6988600+14225000</f>
        <v>33541600</v>
      </c>
      <c r="I211" s="18"/>
      <c r="J211" s="18"/>
      <c r="K211" s="615"/>
      <c r="L211" s="625"/>
      <c r="M211" s="423"/>
      <c r="N211" s="158"/>
    </row>
    <row r="212" spans="1:14" s="19" customFormat="1" ht="18.75" hidden="1" customHeight="1" outlineLevel="1">
      <c r="A212" s="123" t="s">
        <v>2324</v>
      </c>
      <c r="B212" s="702" t="s">
        <v>2332</v>
      </c>
      <c r="C212" s="735"/>
      <c r="D212" s="735"/>
      <c r="E212" s="692">
        <f t="shared" si="15"/>
        <v>0</v>
      </c>
      <c r="F212" s="18"/>
      <c r="G212" s="13"/>
      <c r="H212" s="13">
        <v>6000000</v>
      </c>
      <c r="I212" s="18"/>
      <c r="J212" s="18"/>
      <c r="K212" s="615"/>
      <c r="L212" s="625"/>
      <c r="M212" s="423"/>
      <c r="N212" s="158"/>
    </row>
    <row r="213" spans="1:14" s="19" customFormat="1" ht="18.75" customHeight="1" collapsed="1">
      <c r="A213" s="123" t="s">
        <v>2324</v>
      </c>
      <c r="B213" s="702" t="s">
        <v>355</v>
      </c>
      <c r="C213" s="735"/>
      <c r="D213" s="735"/>
      <c r="E213" s="692">
        <f t="shared" si="15"/>
        <v>379767900</v>
      </c>
      <c r="F213" s="18">
        <v>379767900</v>
      </c>
      <c r="G213" s="13"/>
      <c r="H213" s="13">
        <f>6875000+66015000+34650000+65170000+15830000+64363000+39428000+17056000+33060000</f>
        <v>342447000</v>
      </c>
      <c r="I213" s="18"/>
      <c r="J213" s="18"/>
      <c r="K213" s="615"/>
      <c r="L213" s="625"/>
      <c r="M213" s="423"/>
      <c r="N213" s="158"/>
    </row>
    <row r="214" spans="1:14" s="19" customFormat="1" ht="18.75" customHeight="1">
      <c r="A214" s="123" t="s">
        <v>2324</v>
      </c>
      <c r="B214" s="702" t="s">
        <v>2341</v>
      </c>
      <c r="C214" s="735"/>
      <c r="D214" s="735"/>
      <c r="E214" s="692">
        <f t="shared" si="15"/>
        <v>122670000</v>
      </c>
      <c r="F214" s="18">
        <v>122670000</v>
      </c>
      <c r="G214" s="13"/>
      <c r="H214" s="13">
        <f>64320000+40600000+36100000</f>
        <v>141020000</v>
      </c>
      <c r="I214" s="18"/>
      <c r="J214" s="18"/>
      <c r="K214" s="615"/>
      <c r="L214" s="615"/>
      <c r="M214" s="423"/>
      <c r="N214" s="158"/>
    </row>
    <row r="215" spans="1:14" s="19" customFormat="1" ht="18.75" hidden="1" customHeight="1" outlineLevel="1">
      <c r="A215" s="123" t="s">
        <v>2324</v>
      </c>
      <c r="B215" s="702" t="s">
        <v>1452</v>
      </c>
      <c r="C215" s="735"/>
      <c r="D215" s="735"/>
      <c r="E215" s="692">
        <f t="shared" si="15"/>
        <v>0</v>
      </c>
      <c r="F215" s="18"/>
      <c r="G215" s="13"/>
      <c r="H215" s="13">
        <f>381282000+2541000</f>
        <v>383823000</v>
      </c>
      <c r="I215" s="18"/>
      <c r="J215" s="18"/>
      <c r="K215" s="615"/>
      <c r="L215" s="615"/>
      <c r="M215" s="423"/>
      <c r="N215" s="158"/>
    </row>
    <row r="216" spans="1:14" s="19" customFormat="1" ht="18.75" customHeight="1" collapsed="1">
      <c r="A216" s="123"/>
      <c r="B216" s="702" t="s">
        <v>417</v>
      </c>
      <c r="C216" s="735"/>
      <c r="D216" s="735"/>
      <c r="E216" s="692">
        <f t="shared" si="15"/>
        <v>22000000</v>
      </c>
      <c r="F216" s="18">
        <f>5000000+8000000+7000000+1000000+1000000</f>
        <v>22000000</v>
      </c>
      <c r="G216" s="13"/>
      <c r="H216" s="13"/>
      <c r="I216" s="18"/>
      <c r="J216" s="18"/>
      <c r="K216" s="615"/>
      <c r="L216" s="615"/>
      <c r="M216" s="423"/>
      <c r="N216" s="158"/>
    </row>
    <row r="217" spans="1:14" s="19" customFormat="1" ht="18.75" customHeight="1">
      <c r="A217" s="123"/>
      <c r="B217" s="702" t="s">
        <v>375</v>
      </c>
      <c r="C217" s="735"/>
      <c r="D217" s="735"/>
      <c r="E217" s="692">
        <f t="shared" si="15"/>
        <v>1175800000</v>
      </c>
      <c r="F217" s="18">
        <v>1175800000</v>
      </c>
      <c r="G217" s="13"/>
      <c r="H217" s="13"/>
      <c r="I217" s="18"/>
      <c r="J217" s="18"/>
      <c r="K217" s="615"/>
      <c r="L217" s="615"/>
      <c r="M217" s="423"/>
      <c r="N217" s="158"/>
    </row>
    <row r="218" spans="1:14" s="19" customFormat="1" ht="18.75" customHeight="1">
      <c r="A218" s="123"/>
      <c r="B218" s="702" t="s">
        <v>416</v>
      </c>
      <c r="C218" s="735"/>
      <c r="D218" s="735"/>
      <c r="E218" s="692">
        <f t="shared" si="15"/>
        <v>36000000</v>
      </c>
      <c r="F218" s="18">
        <f>11700000+7000000+7000000+3100000+4600000+1300000+1300000</f>
        <v>36000000</v>
      </c>
      <c r="G218" s="13"/>
      <c r="H218" s="13"/>
      <c r="I218" s="18"/>
      <c r="J218" s="18"/>
      <c r="K218" s="615"/>
      <c r="L218" s="615"/>
      <c r="M218" s="423"/>
      <c r="N218" s="158"/>
    </row>
    <row r="219" spans="1:14" s="19" customFormat="1" ht="18.75" customHeight="1">
      <c r="A219" s="123" t="s">
        <v>2324</v>
      </c>
      <c r="B219" s="702" t="s">
        <v>2208</v>
      </c>
      <c r="C219" s="735"/>
      <c r="D219" s="735"/>
      <c r="E219" s="692">
        <f t="shared" si="15"/>
        <v>44050000</v>
      </c>
      <c r="F219" s="18">
        <f>17400000+10500000+16150000</f>
        <v>44050000</v>
      </c>
      <c r="G219" s="13"/>
      <c r="H219" s="13">
        <v>179550000</v>
      </c>
      <c r="I219" s="18"/>
      <c r="J219" s="18"/>
      <c r="K219" s="615"/>
      <c r="L219" s="615"/>
      <c r="M219" s="423"/>
      <c r="N219" s="158"/>
    </row>
    <row r="220" spans="1:14" s="19" customFormat="1" ht="18.75" customHeight="1">
      <c r="A220" s="123"/>
      <c r="B220" s="702" t="s">
        <v>415</v>
      </c>
      <c r="C220" s="735"/>
      <c r="D220" s="735"/>
      <c r="E220" s="692">
        <f t="shared" si="15"/>
        <v>332414900</v>
      </c>
      <c r="F220" s="18">
        <f>46978200+11700000+26889000+25000000+24750000+6800000+12600000+8750000+32254300+7023500+2650500+25240000+11700000+30000000+1000000+33799400+5633200+2253300+1693500+11700000+4000000</f>
        <v>332414900</v>
      </c>
      <c r="G220" s="13"/>
      <c r="H220" s="13"/>
      <c r="I220" s="18"/>
      <c r="J220" s="18"/>
      <c r="K220" s="615"/>
      <c r="L220" s="615"/>
      <c r="M220" s="423"/>
      <c r="N220" s="158"/>
    </row>
    <row r="221" spans="1:14" s="19" customFormat="1" ht="18.75" customHeight="1">
      <c r="A221" s="123" t="s">
        <v>2324</v>
      </c>
      <c r="B221" s="702" t="s">
        <v>2339</v>
      </c>
      <c r="C221" s="735"/>
      <c r="D221" s="735"/>
      <c r="E221" s="692">
        <f t="shared" si="15"/>
        <v>80000000</v>
      </c>
      <c r="F221" s="18">
        <v>80000000</v>
      </c>
      <c r="G221" s="13"/>
      <c r="H221" s="13">
        <f>10000000+55000000+10000000</f>
        <v>75000000</v>
      </c>
      <c r="I221" s="18"/>
      <c r="J221" s="18"/>
      <c r="K221" s="615"/>
      <c r="L221" s="615"/>
      <c r="M221" s="423"/>
      <c r="N221" s="158"/>
    </row>
    <row r="222" spans="1:14" s="19" customFormat="1" ht="18.75" hidden="1" customHeight="1" outlineLevel="1">
      <c r="A222" s="123" t="s">
        <v>2324</v>
      </c>
      <c r="B222" s="702" t="s">
        <v>2340</v>
      </c>
      <c r="C222" s="735"/>
      <c r="D222" s="735"/>
      <c r="E222" s="692">
        <f t="shared" si="15"/>
        <v>0</v>
      </c>
      <c r="F222" s="18"/>
      <c r="G222" s="13"/>
      <c r="H222" s="13">
        <f>5000000+7000000+3000000+10000000+20000000+10000000+10000000+3000000+2000000+11523500+3700000</f>
        <v>85223500</v>
      </c>
      <c r="I222" s="18"/>
      <c r="J222" s="18"/>
      <c r="K222" s="615"/>
      <c r="L222" s="615"/>
      <c r="M222" s="423"/>
      <c r="N222" s="158"/>
    </row>
    <row r="223" spans="1:14" s="19" customFormat="1" ht="18.75" customHeight="1" collapsed="1">
      <c r="A223" s="123" t="s">
        <v>2324</v>
      </c>
      <c r="B223" s="702" t="s">
        <v>414</v>
      </c>
      <c r="C223" s="735"/>
      <c r="D223" s="735"/>
      <c r="E223" s="692">
        <f t="shared" si="15"/>
        <v>217510000</v>
      </c>
      <c r="F223" s="18">
        <f>110165000+107345000</f>
        <v>217510000</v>
      </c>
      <c r="G223" s="13"/>
      <c r="H223" s="13">
        <f>38538000+71350000+67600000+21500000</f>
        <v>198988000</v>
      </c>
      <c r="I223" s="18"/>
      <c r="J223" s="18"/>
      <c r="K223" s="615"/>
      <c r="L223" s="615"/>
      <c r="M223" s="423"/>
      <c r="N223" s="158"/>
    </row>
    <row r="224" spans="1:14" s="19" customFormat="1" ht="18.75" customHeight="1">
      <c r="A224" s="123" t="s">
        <v>2324</v>
      </c>
      <c r="B224" s="702" t="s">
        <v>1526</v>
      </c>
      <c r="C224" s="735"/>
      <c r="D224" s="735"/>
      <c r="E224" s="692">
        <f t="shared" si="15"/>
        <v>209236800</v>
      </c>
      <c r="F224" s="18">
        <v>209236800</v>
      </c>
      <c r="G224" s="13"/>
      <c r="H224" s="13">
        <f>511083700+29100000</f>
        <v>540183700</v>
      </c>
      <c r="I224" s="18"/>
      <c r="J224" s="18"/>
      <c r="K224" s="615"/>
      <c r="L224" s="615"/>
      <c r="M224" s="423"/>
      <c r="N224" s="158"/>
    </row>
    <row r="225" spans="1:14" s="192" customFormat="1" ht="18.75" customHeight="1">
      <c r="A225" s="344">
        <v>6</v>
      </c>
      <c r="B225" s="729" t="s">
        <v>424</v>
      </c>
      <c r="C225" s="761"/>
      <c r="D225" s="740"/>
      <c r="E225" s="695" t="e">
        <f>G225</f>
        <v>#REF!</v>
      </c>
      <c r="F225" s="474"/>
      <c r="G225" s="337" t="e">
        <f>G203-G204</f>
        <v>#REF!</v>
      </c>
      <c r="H225" s="337">
        <f>E200</f>
        <v>2623084980.9599991</v>
      </c>
      <c r="I225" s="337">
        <f>I203-I204</f>
        <v>2623084980.9599991</v>
      </c>
      <c r="J225" s="474"/>
      <c r="K225" s="643"/>
      <c r="L225" s="643"/>
      <c r="M225" s="439"/>
      <c r="N225" s="317"/>
    </row>
    <row r="226" spans="1:14" s="114" customFormat="1" ht="18.75" customHeight="1">
      <c r="A226" s="338" t="s">
        <v>2359</v>
      </c>
      <c r="B226" s="704" t="s">
        <v>1817</v>
      </c>
      <c r="C226" s="715"/>
      <c r="D226" s="715"/>
      <c r="E226" s="40"/>
      <c r="F226" s="339"/>
      <c r="G226" s="282"/>
      <c r="H226" s="282"/>
      <c r="I226" s="282"/>
      <c r="J226" s="282"/>
      <c r="K226" s="617"/>
      <c r="L226" s="617"/>
      <c r="M226" s="418"/>
      <c r="N226" s="115"/>
    </row>
    <row r="227" spans="1:14" s="75" customFormat="1" ht="18.75" hidden="1" customHeight="1" outlineLevel="1">
      <c r="A227" s="387">
        <v>1</v>
      </c>
      <c r="B227" s="719" t="s">
        <v>2209</v>
      </c>
      <c r="C227" s="734"/>
      <c r="D227" s="734"/>
      <c r="E227" s="696">
        <f>G227</f>
        <v>1796267151.6199999</v>
      </c>
      <c r="F227" s="390"/>
      <c r="G227" s="281">
        <f>I231</f>
        <v>1796267151.6199999</v>
      </c>
      <c r="H227" s="280"/>
      <c r="I227" s="281">
        <v>810539933</v>
      </c>
      <c r="J227" s="280"/>
      <c r="K227" s="614"/>
      <c r="L227" s="614"/>
      <c r="M227" s="448"/>
      <c r="N227" s="315"/>
    </row>
    <row r="228" spans="1:14" s="75" customFormat="1" ht="18.75" hidden="1" customHeight="1" outlineLevel="1">
      <c r="A228" s="125">
        <v>2</v>
      </c>
      <c r="B228" s="702" t="s">
        <v>2210</v>
      </c>
      <c r="C228" s="735"/>
      <c r="D228" s="735"/>
      <c r="E228" s="696" t="e">
        <f>G228</f>
        <v>#REF!</v>
      </c>
      <c r="F228" s="124"/>
      <c r="G228" s="13" t="e">
        <f>G182</f>
        <v>#REF!</v>
      </c>
      <c r="H228" s="13">
        <f>H182</f>
        <v>985727218.62</v>
      </c>
      <c r="I228" s="13">
        <f>I182</f>
        <v>985727218.62</v>
      </c>
      <c r="J228" s="18"/>
      <c r="K228" s="615"/>
      <c r="L228" s="615"/>
      <c r="M228" s="423"/>
      <c r="N228" s="315"/>
    </row>
    <row r="229" spans="1:14" s="75" customFormat="1" ht="18.75" hidden="1" customHeight="1" outlineLevel="1">
      <c r="A229" s="125">
        <v>3</v>
      </c>
      <c r="B229" s="702" t="s">
        <v>2211</v>
      </c>
      <c r="C229" s="735"/>
      <c r="D229" s="735"/>
      <c r="E229" s="696" t="e">
        <f>G229</f>
        <v>#REF!</v>
      </c>
      <c r="F229" s="124"/>
      <c r="G229" s="13" t="e">
        <f>G227+G228</f>
        <v>#REF!</v>
      </c>
      <c r="H229" s="13">
        <f>H227+H228</f>
        <v>985727218.62</v>
      </c>
      <c r="I229" s="13">
        <f>I227+I228</f>
        <v>1796267151.6199999</v>
      </c>
      <c r="J229" s="18"/>
      <c r="K229" s="615"/>
      <c r="L229" s="615"/>
      <c r="M229" s="423"/>
      <c r="N229" s="315"/>
    </row>
    <row r="230" spans="1:14" s="75" customFormat="1" ht="18.75" hidden="1" customHeight="1" outlineLevel="1">
      <c r="A230" s="125">
        <v>4</v>
      </c>
      <c r="B230" s="702" t="s">
        <v>2212</v>
      </c>
      <c r="C230" s="735"/>
      <c r="D230" s="735"/>
      <c r="E230" s="696">
        <f>G230</f>
        <v>0</v>
      </c>
      <c r="F230" s="124"/>
      <c r="G230" s="13">
        <v>0</v>
      </c>
      <c r="H230" s="18"/>
      <c r="I230" s="18"/>
      <c r="J230" s="18"/>
      <c r="K230" s="615"/>
      <c r="L230" s="615"/>
      <c r="M230" s="423"/>
      <c r="N230" s="315"/>
    </row>
    <row r="231" spans="1:14" s="314" customFormat="1" ht="18.75" customHeight="1" collapsed="1">
      <c r="A231" s="329">
        <v>5</v>
      </c>
      <c r="B231" s="729" t="s">
        <v>2213</v>
      </c>
      <c r="C231" s="761"/>
      <c r="D231" s="740"/>
      <c r="E231" s="697" t="e">
        <f>G231</f>
        <v>#REF!</v>
      </c>
      <c r="F231" s="328"/>
      <c r="G231" s="332" t="e">
        <f>G229</f>
        <v>#REF!</v>
      </c>
      <c r="H231" s="332">
        <f>H229</f>
        <v>985727218.62</v>
      </c>
      <c r="I231" s="332">
        <f>I229</f>
        <v>1796267151.6199999</v>
      </c>
      <c r="J231" s="345"/>
      <c r="K231" s="650"/>
      <c r="L231" s="650"/>
      <c r="M231" s="440"/>
      <c r="N231" s="313"/>
    </row>
    <row r="232" spans="1:14" s="114" customFormat="1" ht="18.75" customHeight="1">
      <c r="A232" s="338" t="s">
        <v>239</v>
      </c>
      <c r="B232" s="704" t="s">
        <v>2319</v>
      </c>
      <c r="C232" s="715"/>
      <c r="D232" s="715"/>
      <c r="E232" s="40"/>
      <c r="F232" s="339"/>
      <c r="G232" s="282"/>
      <c r="H232" s="282"/>
      <c r="I232" s="282"/>
      <c r="J232" s="282"/>
      <c r="K232" s="617"/>
      <c r="L232" s="617"/>
      <c r="M232" s="418"/>
      <c r="N232" s="115"/>
    </row>
    <row r="233" spans="1:14" s="75" customFormat="1" ht="18.75" customHeight="1">
      <c r="A233" s="387">
        <v>1</v>
      </c>
      <c r="B233" s="719" t="s">
        <v>2209</v>
      </c>
      <c r="C233" s="734"/>
      <c r="D233" s="734"/>
      <c r="E233" s="696">
        <f>G233</f>
        <v>6656256817.5799999</v>
      </c>
      <c r="F233" s="390"/>
      <c r="G233" s="281">
        <f>I252</f>
        <v>6656256817.5799999</v>
      </c>
      <c r="H233" s="280">
        <f>I233</f>
        <v>3368138616</v>
      </c>
      <c r="I233" s="281">
        <v>3368138616</v>
      </c>
      <c r="J233" s="280"/>
      <c r="K233" s="614"/>
      <c r="L233" s="614"/>
      <c r="M233" s="448"/>
      <c r="N233" s="315"/>
    </row>
    <row r="234" spans="1:14" s="75" customFormat="1" ht="18.75" customHeight="1">
      <c r="A234" s="125">
        <v>2</v>
      </c>
      <c r="B234" s="702" t="s">
        <v>2210</v>
      </c>
      <c r="C234" s="735"/>
      <c r="D234" s="735"/>
      <c r="E234" s="696" t="e">
        <f>G234</f>
        <v>#REF!</v>
      </c>
      <c r="F234" s="124"/>
      <c r="G234" s="13" t="e">
        <f>G183</f>
        <v>#REF!</v>
      </c>
      <c r="H234" s="13">
        <f>H183</f>
        <v>8871544967.5799999</v>
      </c>
      <c r="I234" s="13">
        <f>I183</f>
        <v>8871544967.5799999</v>
      </c>
      <c r="J234" s="18"/>
      <c r="K234" s="615"/>
      <c r="L234" s="615"/>
      <c r="M234" s="423"/>
      <c r="N234" s="315"/>
    </row>
    <row r="235" spans="1:14" s="75" customFormat="1" ht="18.75" hidden="1" customHeight="1" outlineLevel="1">
      <c r="A235" s="125">
        <v>3</v>
      </c>
      <c r="B235" s="702" t="s">
        <v>2214</v>
      </c>
      <c r="C235" s="738"/>
      <c r="D235" s="738"/>
      <c r="E235" s="696">
        <f>G235</f>
        <v>0</v>
      </c>
      <c r="F235" s="124"/>
      <c r="G235" s="13"/>
      <c r="H235" s="18"/>
      <c r="I235" s="13">
        <v>174900000</v>
      </c>
      <c r="J235" s="18"/>
      <c r="K235" s="615"/>
      <c r="L235" s="615"/>
      <c r="M235" s="423"/>
      <c r="N235" s="315"/>
    </row>
    <row r="236" spans="1:14" s="383" customFormat="1" ht="18.75" customHeight="1" collapsed="1">
      <c r="A236" s="163">
        <v>4</v>
      </c>
      <c r="B236" s="702" t="s">
        <v>2211</v>
      </c>
      <c r="C236" s="762"/>
      <c r="D236" s="762"/>
      <c r="E236" s="696" t="e">
        <f>G236</f>
        <v>#REF!</v>
      </c>
      <c r="F236" s="148"/>
      <c r="G236" s="4" t="e">
        <f>G233+G234+G235</f>
        <v>#REF!</v>
      </c>
      <c r="H236" s="4">
        <f>H233+H234+H235</f>
        <v>12239683583.58</v>
      </c>
      <c r="I236" s="4">
        <f>I233+I234+I235</f>
        <v>12414583583.58</v>
      </c>
      <c r="J236" s="8"/>
      <c r="K236" s="624"/>
      <c r="L236" s="624" t="e">
        <f>E236*100/H236</f>
        <v>#REF!</v>
      </c>
      <c r="M236" s="484"/>
      <c r="N236" s="153"/>
    </row>
    <row r="237" spans="1:14" s="314" customFormat="1" ht="18.75" customHeight="1">
      <c r="A237" s="326">
        <v>5</v>
      </c>
      <c r="B237" s="702" t="s">
        <v>2212</v>
      </c>
      <c r="C237" s="740"/>
      <c r="D237" s="740"/>
      <c r="E237" s="696">
        <f>G237</f>
        <v>4386450000</v>
      </c>
      <c r="F237" s="327"/>
      <c r="G237" s="231">
        <f>F238+F251</f>
        <v>4386450000</v>
      </c>
      <c r="H237" s="231">
        <f>I237</f>
        <v>5758326766</v>
      </c>
      <c r="I237" s="231">
        <f>H238+H251</f>
        <v>5758326766</v>
      </c>
      <c r="J237" s="320"/>
      <c r="K237" s="642"/>
      <c r="L237" s="642">
        <f>E237*100/H237</f>
        <v>76.175774287415635</v>
      </c>
      <c r="M237" s="485"/>
      <c r="N237" s="313"/>
    </row>
    <row r="238" spans="1:14" s="75" customFormat="1" ht="18.75" customHeight="1">
      <c r="A238" s="288">
        <v>5.0999999999999996</v>
      </c>
      <c r="B238" s="702" t="s">
        <v>728</v>
      </c>
      <c r="C238" s="738"/>
      <c r="D238" s="738"/>
      <c r="E238" s="696">
        <f>F238</f>
        <v>4386450000</v>
      </c>
      <c r="F238" s="124">
        <f>SUM(F239:F244)</f>
        <v>4386450000</v>
      </c>
      <c r="G238" s="128">
        <f>G245+G246+G247+G248+G249+G250</f>
        <v>0</v>
      </c>
      <c r="H238" s="128">
        <f>H245+H246+H247+H248+H249+H250</f>
        <v>5475800000</v>
      </c>
      <c r="I238" s="385"/>
      <c r="J238" s="385"/>
      <c r="K238" s="651"/>
      <c r="L238" s="651"/>
      <c r="M238" s="461"/>
      <c r="N238" s="315"/>
    </row>
    <row r="239" spans="1:14" s="75" customFormat="1" ht="18.75" hidden="1" customHeight="1" outlineLevel="1">
      <c r="A239" s="288"/>
      <c r="B239" s="763" t="s">
        <v>418</v>
      </c>
      <c r="C239" s="738"/>
      <c r="D239" s="738"/>
      <c r="E239" s="696">
        <f t="shared" ref="E239:E244" si="16">F239</f>
        <v>2045800000</v>
      </c>
      <c r="F239" s="124">
        <v>2045800000</v>
      </c>
      <c r="G239" s="386"/>
      <c r="H239" s="128"/>
      <c r="I239" s="385"/>
      <c r="J239" s="385"/>
      <c r="K239" s="651"/>
      <c r="L239" s="651"/>
      <c r="M239" s="461"/>
      <c r="N239" s="315"/>
    </row>
    <row r="240" spans="1:14" s="75" customFormat="1" ht="18.75" hidden="1" customHeight="1" outlineLevel="1">
      <c r="A240" s="288"/>
      <c r="B240" s="763" t="s">
        <v>419</v>
      </c>
      <c r="C240" s="738"/>
      <c r="D240" s="738"/>
      <c r="E240" s="696">
        <f t="shared" si="16"/>
        <v>236940000</v>
      </c>
      <c r="F240" s="124">
        <v>236940000</v>
      </c>
      <c r="G240" s="386"/>
      <c r="H240" s="128"/>
      <c r="I240" s="385"/>
      <c r="J240" s="385"/>
      <c r="K240" s="651"/>
      <c r="L240" s="651"/>
      <c r="M240" s="461"/>
      <c r="N240" s="315"/>
    </row>
    <row r="241" spans="1:15" s="75" customFormat="1" ht="18.75" hidden="1" customHeight="1" outlineLevel="1">
      <c r="A241" s="288"/>
      <c r="B241" s="763" t="s">
        <v>420</v>
      </c>
      <c r="C241" s="738"/>
      <c r="D241" s="738"/>
      <c r="E241" s="696">
        <f t="shared" si="16"/>
        <v>486700000</v>
      </c>
      <c r="F241" s="124">
        <f>204000000+282700000</f>
        <v>486700000</v>
      </c>
      <c r="G241" s="386"/>
      <c r="H241" s="128"/>
      <c r="I241" s="385"/>
      <c r="J241" s="385"/>
      <c r="K241" s="651"/>
      <c r="L241" s="651"/>
      <c r="M241" s="461"/>
      <c r="N241" s="315"/>
    </row>
    <row r="242" spans="1:15" s="75" customFormat="1" ht="18.75" hidden="1" customHeight="1" outlineLevel="1">
      <c r="A242" s="288"/>
      <c r="B242" s="763" t="s">
        <v>421</v>
      </c>
      <c r="C242" s="738"/>
      <c r="D242" s="738"/>
      <c r="E242" s="696">
        <f t="shared" si="16"/>
        <v>470800000</v>
      </c>
      <c r="F242" s="124">
        <v>470800000</v>
      </c>
      <c r="G242" s="386"/>
      <c r="H242" s="128"/>
      <c r="I242" s="385"/>
      <c r="J242" s="385"/>
      <c r="K242" s="651"/>
      <c r="L242" s="651"/>
      <c r="M242" s="461"/>
      <c r="N242" s="315"/>
    </row>
    <row r="243" spans="1:15" s="75" customFormat="1" ht="18.75" hidden="1" customHeight="1" outlineLevel="1">
      <c r="A243" s="288"/>
      <c r="B243" s="763" t="s">
        <v>422</v>
      </c>
      <c r="C243" s="738"/>
      <c r="D243" s="738"/>
      <c r="E243" s="696">
        <f t="shared" si="16"/>
        <v>925000000</v>
      </c>
      <c r="F243" s="124">
        <v>925000000</v>
      </c>
      <c r="G243" s="386"/>
      <c r="H243" s="128"/>
      <c r="I243" s="385"/>
      <c r="J243" s="385"/>
      <c r="K243" s="651"/>
      <c r="L243" s="651"/>
      <c r="M243" s="461"/>
      <c r="N243" s="315"/>
    </row>
    <row r="244" spans="1:15" s="75" customFormat="1" ht="18.75" hidden="1" customHeight="1" outlineLevel="1">
      <c r="A244" s="288"/>
      <c r="B244" s="763" t="s">
        <v>423</v>
      </c>
      <c r="C244" s="738"/>
      <c r="D244" s="738"/>
      <c r="E244" s="696">
        <f t="shared" si="16"/>
        <v>221210000</v>
      </c>
      <c r="F244" s="124">
        <v>221210000</v>
      </c>
      <c r="G244" s="386"/>
      <c r="H244" s="128"/>
      <c r="I244" s="385"/>
      <c r="J244" s="385"/>
      <c r="K244" s="651"/>
      <c r="L244" s="651"/>
      <c r="M244" s="461"/>
      <c r="N244" s="315"/>
    </row>
    <row r="245" spans="1:15" s="314" customFormat="1" ht="18.75" hidden="1" customHeight="1" outlineLevel="1">
      <c r="A245" s="340"/>
      <c r="B245" s="764" t="s">
        <v>1540</v>
      </c>
      <c r="C245" s="765"/>
      <c r="D245" s="765"/>
      <c r="E245" s="563"/>
      <c r="F245" s="686"/>
      <c r="G245" s="337"/>
      <c r="H245" s="563">
        <v>2468000000</v>
      </c>
      <c r="I245" s="474"/>
      <c r="J245" s="474"/>
      <c r="K245" s="643"/>
      <c r="L245" s="643"/>
      <c r="M245" s="439"/>
      <c r="N245" s="313"/>
    </row>
    <row r="246" spans="1:15" s="314" customFormat="1" ht="18.75" hidden="1" customHeight="1" outlineLevel="1">
      <c r="A246" s="340"/>
      <c r="B246" s="764" t="s">
        <v>1541</v>
      </c>
      <c r="C246" s="765"/>
      <c r="D246" s="765"/>
      <c r="E246" s="563"/>
      <c r="F246" s="686"/>
      <c r="G246" s="337"/>
      <c r="H246" s="563">
        <v>290000000</v>
      </c>
      <c r="I246" s="474"/>
      <c r="J246" s="474"/>
      <c r="K246" s="643"/>
      <c r="L246" s="643"/>
      <c r="M246" s="439"/>
      <c r="N246" s="313"/>
    </row>
    <row r="247" spans="1:15" s="314" customFormat="1" ht="18.75" hidden="1" customHeight="1" outlineLevel="1">
      <c r="A247" s="340"/>
      <c r="B247" s="764" t="s">
        <v>1542</v>
      </c>
      <c r="C247" s="765"/>
      <c r="D247" s="765"/>
      <c r="E247" s="563"/>
      <c r="F247" s="686"/>
      <c r="G247" s="337"/>
      <c r="H247" s="563">
        <v>148800000</v>
      </c>
      <c r="I247" s="474"/>
      <c r="J247" s="474"/>
      <c r="K247" s="643"/>
      <c r="L247" s="643"/>
      <c r="M247" s="439"/>
      <c r="N247" s="313"/>
    </row>
    <row r="248" spans="1:15" s="314" customFormat="1" ht="18.75" hidden="1" customHeight="1" outlineLevel="1">
      <c r="A248" s="340"/>
      <c r="B248" s="764" t="s">
        <v>725</v>
      </c>
      <c r="C248" s="765"/>
      <c r="D248" s="765"/>
      <c r="E248" s="563"/>
      <c r="F248" s="686"/>
      <c r="G248" s="337"/>
      <c r="H248" s="563">
        <v>414000000</v>
      </c>
      <c r="I248" s="474"/>
      <c r="J248" s="474"/>
      <c r="K248" s="643"/>
      <c r="L248" s="643"/>
      <c r="M248" s="439"/>
      <c r="N248" s="313"/>
    </row>
    <row r="249" spans="1:15" s="314" customFormat="1" ht="18.75" hidden="1" customHeight="1" outlineLevel="1">
      <c r="A249" s="340"/>
      <c r="B249" s="764" t="s">
        <v>726</v>
      </c>
      <c r="C249" s="765"/>
      <c r="D249" s="765"/>
      <c r="E249" s="563"/>
      <c r="F249" s="686"/>
      <c r="G249" s="337"/>
      <c r="H249" s="563">
        <v>207000000</v>
      </c>
      <c r="I249" s="474"/>
      <c r="J249" s="474"/>
      <c r="K249" s="643"/>
      <c r="L249" s="643"/>
      <c r="M249" s="439"/>
      <c r="N249" s="313"/>
    </row>
    <row r="250" spans="1:15" s="314" customFormat="1" ht="18.75" hidden="1" customHeight="1" outlineLevel="1">
      <c r="A250" s="326"/>
      <c r="B250" s="764" t="s">
        <v>727</v>
      </c>
      <c r="C250" s="765"/>
      <c r="D250" s="765"/>
      <c r="E250" s="563"/>
      <c r="F250" s="686"/>
      <c r="G250" s="337"/>
      <c r="H250" s="563">
        <v>1948000000</v>
      </c>
      <c r="I250" s="474"/>
      <c r="J250" s="474"/>
      <c r="K250" s="643"/>
      <c r="L250" s="643"/>
      <c r="M250" s="439"/>
      <c r="N250" s="313"/>
    </row>
    <row r="251" spans="1:15" s="314" customFormat="1" ht="18.75" hidden="1" customHeight="1" outlineLevel="1">
      <c r="A251" s="340">
        <v>5.2</v>
      </c>
      <c r="B251" s="739" t="s">
        <v>729</v>
      </c>
      <c r="C251" s="740"/>
      <c r="D251" s="740"/>
      <c r="E251" s="695"/>
      <c r="F251" s="474"/>
      <c r="G251" s="337"/>
      <c r="H251" s="337">
        <v>282526766</v>
      </c>
      <c r="I251" s="474"/>
      <c r="J251" s="474"/>
      <c r="K251" s="643"/>
      <c r="L251" s="643"/>
      <c r="M251" s="439"/>
      <c r="N251" s="313"/>
    </row>
    <row r="252" spans="1:15" s="314" customFormat="1" ht="18.75" customHeight="1" collapsed="1">
      <c r="A252" s="329">
        <v>6</v>
      </c>
      <c r="B252" s="729" t="s">
        <v>2215</v>
      </c>
      <c r="C252" s="761"/>
      <c r="D252" s="761"/>
      <c r="E252" s="698" t="e">
        <f>G252</f>
        <v>#REF!</v>
      </c>
      <c r="F252" s="331"/>
      <c r="G252" s="332" t="e">
        <f>G236-G237</f>
        <v>#REF!</v>
      </c>
      <c r="H252" s="332">
        <f>I252</f>
        <v>6656256817.5799999</v>
      </c>
      <c r="I252" s="332">
        <f>I236-I237</f>
        <v>6656256817.5799999</v>
      </c>
      <c r="J252" s="332"/>
      <c r="K252" s="652"/>
      <c r="L252" s="652"/>
      <c r="M252" s="424"/>
      <c r="N252" s="313"/>
      <c r="O252" s="313"/>
    </row>
    <row r="253" spans="1:15" s="314" customFormat="1" ht="18.75" customHeight="1">
      <c r="A253" s="340"/>
      <c r="B253" s="766" t="s">
        <v>2216</v>
      </c>
      <c r="C253" s="740"/>
      <c r="D253" s="740"/>
      <c r="E253" s="695" t="e">
        <f>G253</f>
        <v>#REF!</v>
      </c>
      <c r="F253" s="328"/>
      <c r="G253" s="337" t="e">
        <f>G254+G255+G256+G257</f>
        <v>#REF!</v>
      </c>
      <c r="H253" s="337">
        <f>H254+H255+H256+H257</f>
        <v>19747218956</v>
      </c>
      <c r="I253" s="337">
        <f>I254+I255+I256+I257</f>
        <v>17716166669</v>
      </c>
      <c r="J253" s="474"/>
      <c r="K253" s="643"/>
      <c r="L253" s="643"/>
      <c r="M253" s="439"/>
      <c r="N253" s="313"/>
      <c r="O253" s="313"/>
    </row>
    <row r="254" spans="1:15" s="314" customFormat="1" ht="18.75" customHeight="1">
      <c r="A254" s="340">
        <v>1</v>
      </c>
      <c r="B254" s="766" t="s">
        <v>398</v>
      </c>
      <c r="C254" s="740"/>
      <c r="D254" s="740"/>
      <c r="E254" s="695" t="e">
        <f>G254</f>
        <v>#REF!</v>
      </c>
      <c r="F254" s="328"/>
      <c r="G254" s="50" t="e">
        <f>G252+G231+G225</f>
        <v>#REF!</v>
      </c>
      <c r="H254" s="50">
        <f>H252+H231+H225</f>
        <v>10265069017.16</v>
      </c>
      <c r="I254" s="50">
        <f>I252+I231+I225</f>
        <v>11075608950.16</v>
      </c>
      <c r="J254" s="49"/>
      <c r="K254" s="643"/>
      <c r="L254" s="643"/>
      <c r="M254" s="439"/>
      <c r="N254" s="313"/>
      <c r="O254" s="313"/>
    </row>
    <row r="255" spans="1:15" s="314" customFormat="1" ht="18.75" customHeight="1">
      <c r="A255" s="340">
        <v>2</v>
      </c>
      <c r="B255" s="766" t="s">
        <v>401</v>
      </c>
      <c r="C255" s="740"/>
      <c r="D255" s="740"/>
      <c r="E255" s="695" t="e">
        <f>G255</f>
        <v>#REF!</v>
      </c>
      <c r="F255" s="328"/>
      <c r="G255" s="50" t="e">
        <f>G177</f>
        <v>#REF!</v>
      </c>
      <c r="H255" s="49">
        <v>4957000000</v>
      </c>
      <c r="I255" s="49"/>
      <c r="J255" s="49"/>
      <c r="K255" s="643"/>
      <c r="L255" s="643"/>
      <c r="M255" s="439"/>
      <c r="N255" s="313"/>
      <c r="O255" s="313"/>
    </row>
    <row r="256" spans="1:15" s="314" customFormat="1" ht="18.75" customHeight="1">
      <c r="A256" s="340">
        <v>3</v>
      </c>
      <c r="B256" s="766" t="s">
        <v>402</v>
      </c>
      <c r="C256" s="740"/>
      <c r="D256" s="740"/>
      <c r="E256" s="699" t="e">
        <f>G256</f>
        <v>#REF!</v>
      </c>
      <c r="F256" s="328"/>
      <c r="G256" s="50" t="e">
        <f>G197</f>
        <v>#REF!</v>
      </c>
      <c r="H256" s="50">
        <f>H197</f>
        <v>4525149938.8400002</v>
      </c>
      <c r="I256" s="50">
        <f>I197</f>
        <v>4525149938.8400002</v>
      </c>
      <c r="J256" s="49"/>
      <c r="K256" s="643"/>
      <c r="L256" s="643"/>
      <c r="M256" s="439"/>
      <c r="N256" s="313"/>
      <c r="O256" s="313"/>
    </row>
    <row r="257" spans="1:14" s="192" customFormat="1" ht="18.75" hidden="1" customHeight="1" outlineLevel="1">
      <c r="A257" s="527">
        <v>4</v>
      </c>
      <c r="B257" s="564" t="s">
        <v>400</v>
      </c>
      <c r="C257" s="565"/>
      <c r="D257" s="565"/>
      <c r="E257" s="565"/>
      <c r="F257" s="566"/>
      <c r="G257" s="44">
        <f>G258+G259</f>
        <v>0</v>
      </c>
      <c r="H257" s="44">
        <f>H258+H259</f>
        <v>0</v>
      </c>
      <c r="I257" s="44">
        <f>I258+I259</f>
        <v>2115407780</v>
      </c>
      <c r="J257" s="43"/>
      <c r="K257" s="643"/>
      <c r="L257" s="643"/>
      <c r="M257" s="439"/>
      <c r="N257" s="317"/>
    </row>
    <row r="258" spans="1:14" s="192" customFormat="1" ht="18.75" hidden="1" customHeight="1" outlineLevel="1">
      <c r="A258" s="527" t="s">
        <v>2324</v>
      </c>
      <c r="B258" s="567" t="s">
        <v>2443</v>
      </c>
      <c r="C258" s="568"/>
      <c r="D258" s="568"/>
      <c r="E258" s="568"/>
      <c r="F258" s="569"/>
      <c r="G258" s="291"/>
      <c r="H258" s="290"/>
      <c r="I258" s="291">
        <v>1184444600</v>
      </c>
      <c r="J258" s="290"/>
      <c r="K258" s="643"/>
      <c r="L258" s="643"/>
      <c r="M258" s="439"/>
      <c r="N258" s="317"/>
    </row>
    <row r="259" spans="1:14" s="192" customFormat="1" ht="18.75" hidden="1" customHeight="1" outlineLevel="1">
      <c r="A259" s="344" t="s">
        <v>2324</v>
      </c>
      <c r="B259" s="572" t="s">
        <v>2444</v>
      </c>
      <c r="C259" s="573"/>
      <c r="D259" s="573"/>
      <c r="E259" s="573"/>
      <c r="F259" s="574"/>
      <c r="G259" s="343"/>
      <c r="H259" s="342"/>
      <c r="I259" s="343">
        <v>930963180</v>
      </c>
      <c r="J259" s="342"/>
      <c r="K259" s="650"/>
      <c r="L259" s="650"/>
      <c r="M259" s="424"/>
      <c r="N259" s="317"/>
    </row>
    <row r="260" spans="1:14" ht="16.5" collapsed="1">
      <c r="B260" s="9"/>
      <c r="C260" s="176"/>
      <c r="D260" s="176"/>
      <c r="E260" s="176" t="e">
        <f>E253-E14</f>
        <v>#REF!</v>
      </c>
      <c r="F260" s="153"/>
      <c r="G260" s="153"/>
      <c r="H260" s="153"/>
      <c r="I260" s="153"/>
      <c r="J260" s="153"/>
      <c r="K260" s="653"/>
      <c r="L260" s="653"/>
      <c r="M260" s="436"/>
    </row>
    <row r="261" spans="1:14" s="154" customFormat="1" ht="18.75" hidden="1" outlineLevel="1">
      <c r="A261" s="166"/>
      <c r="C261" s="155"/>
      <c r="D261" s="155"/>
      <c r="E261" s="155"/>
      <c r="F261" s="459"/>
      <c r="G261" s="863" t="s">
        <v>2242</v>
      </c>
      <c r="H261" s="863"/>
      <c r="I261" s="863"/>
      <c r="J261" s="863"/>
      <c r="K261" s="863"/>
      <c r="L261" s="863"/>
      <c r="M261" s="863"/>
      <c r="N261" s="155"/>
    </row>
    <row r="262" spans="1:14" s="6" customFormat="1" ht="18" hidden="1" outlineLevel="1">
      <c r="A262" s="859" t="s">
        <v>1538</v>
      </c>
      <c r="B262" s="859"/>
      <c r="C262" s="859"/>
      <c r="D262" s="859"/>
      <c r="E262" s="859"/>
      <c r="F262" s="859"/>
      <c r="G262" s="859"/>
      <c r="H262" s="859"/>
      <c r="I262" s="859"/>
      <c r="J262" s="859"/>
      <c r="K262" s="859"/>
      <c r="L262" s="859"/>
      <c r="M262" s="859"/>
      <c r="N262" s="229"/>
    </row>
    <row r="263" spans="1:14" hidden="1" outlineLevel="1"/>
    <row r="264" spans="1:14" hidden="1" outlineLevel="1"/>
    <row r="265" spans="1:14" hidden="1" outlineLevel="1"/>
    <row r="266" spans="1:14" hidden="1" outlineLevel="1"/>
    <row r="267" spans="1:14" ht="15.75" hidden="1" outlineLevel="1">
      <c r="A267" s="860" t="s">
        <v>1539</v>
      </c>
      <c r="B267" s="860"/>
      <c r="C267" s="860"/>
      <c r="D267" s="860"/>
      <c r="E267" s="860"/>
      <c r="F267" s="860"/>
      <c r="G267" s="860"/>
      <c r="H267" s="860"/>
      <c r="I267" s="860"/>
      <c r="J267" s="860"/>
      <c r="K267" s="860"/>
      <c r="L267" s="860"/>
      <c r="M267" s="860"/>
    </row>
    <row r="268" spans="1:14" hidden="1" outlineLevel="1"/>
    <row r="269" spans="1:14" collapsed="1"/>
    <row r="302" spans="1:15" s="168" customFormat="1" ht="15">
      <c r="A302" s="861" t="s">
        <v>2076</v>
      </c>
      <c r="B302" s="861"/>
      <c r="C302" s="347"/>
      <c r="D302" s="347"/>
      <c r="E302" s="347"/>
      <c r="K302" s="607"/>
      <c r="L302" s="607"/>
      <c r="M302" s="407"/>
      <c r="O302" s="169"/>
    </row>
    <row r="303" spans="1:15" s="168" customFormat="1" ht="15.75">
      <c r="A303" s="21" t="s">
        <v>2477</v>
      </c>
      <c r="B303" s="21"/>
      <c r="C303" s="348"/>
      <c r="D303" s="348"/>
      <c r="E303" s="348"/>
      <c r="K303" s="607"/>
      <c r="L303" s="607"/>
      <c r="M303" s="407"/>
      <c r="O303" s="169"/>
    </row>
    <row r="304" spans="1:15" s="168" customFormat="1" ht="15">
      <c r="A304" s="241"/>
      <c r="B304" s="169"/>
      <c r="K304" s="607"/>
      <c r="L304" s="607"/>
      <c r="M304" s="407"/>
      <c r="O304" s="169"/>
    </row>
    <row r="305" spans="1:15" s="168" customFormat="1" ht="18">
      <c r="A305" s="862" t="s">
        <v>2083</v>
      </c>
      <c r="B305" s="862"/>
      <c r="C305" s="862"/>
      <c r="D305" s="862"/>
      <c r="E305" s="862"/>
      <c r="F305" s="862"/>
      <c r="G305" s="862"/>
      <c r="H305" s="74"/>
      <c r="I305" s="74"/>
      <c r="J305" s="74"/>
      <c r="K305" s="654"/>
      <c r="L305" s="654"/>
      <c r="M305" s="446"/>
      <c r="O305" s="169"/>
    </row>
    <row r="306" spans="1:15" s="168" customFormat="1" ht="15">
      <c r="A306" s="241"/>
      <c r="B306" s="169"/>
      <c r="K306" s="607"/>
      <c r="L306" s="607"/>
      <c r="M306" s="407"/>
      <c r="O306" s="169"/>
    </row>
    <row r="307" spans="1:15" s="168" customFormat="1" ht="26.25" customHeight="1">
      <c r="A307" s="61" t="s">
        <v>2478</v>
      </c>
      <c r="B307" s="864" t="s">
        <v>2479</v>
      </c>
      <c r="C307" s="864"/>
      <c r="D307" s="864"/>
      <c r="E307" s="864"/>
      <c r="F307" s="864"/>
      <c r="G307" s="62" t="s">
        <v>2480</v>
      </c>
      <c r="H307" s="475"/>
      <c r="I307" s="475"/>
      <c r="J307" s="475"/>
      <c r="K307" s="655"/>
      <c r="L307" s="655"/>
      <c r="M307" s="447"/>
      <c r="O307" s="169"/>
    </row>
    <row r="308" spans="1:15" s="168" customFormat="1" ht="21.75" customHeight="1">
      <c r="A308" s="250" t="s">
        <v>2482</v>
      </c>
      <c r="B308" s="262" t="s">
        <v>802</v>
      </c>
      <c r="C308" s="372"/>
      <c r="D308" s="372"/>
      <c r="E308" s="372"/>
      <c r="F308" s="251"/>
      <c r="G308" s="252">
        <f>G309+G310+G311+G312</f>
        <v>9970919548</v>
      </c>
      <c r="H308" s="476"/>
      <c r="I308" s="476"/>
      <c r="J308" s="476"/>
      <c r="K308" s="656"/>
      <c r="L308" s="656"/>
      <c r="M308" s="434"/>
      <c r="O308" s="169"/>
    </row>
    <row r="309" spans="1:15" s="168" customFormat="1" ht="21.75" customHeight="1">
      <c r="A309" s="56">
        <v>1</v>
      </c>
      <c r="B309" s="212" t="s">
        <v>365</v>
      </c>
      <c r="C309" s="365"/>
      <c r="D309" s="365"/>
      <c r="E309" s="365"/>
      <c r="F309" s="8"/>
      <c r="G309" s="246">
        <v>1719124060</v>
      </c>
      <c r="H309" s="477"/>
      <c r="I309" s="477"/>
      <c r="J309" s="477"/>
      <c r="K309" s="657"/>
      <c r="L309" s="657"/>
      <c r="M309" s="434"/>
      <c r="O309" s="169"/>
    </row>
    <row r="310" spans="1:15" s="168" customFormat="1" ht="21.75" customHeight="1">
      <c r="A310" s="56">
        <v>2</v>
      </c>
      <c r="B310" s="212" t="s">
        <v>366</v>
      </c>
      <c r="C310" s="365"/>
      <c r="D310" s="365"/>
      <c r="E310" s="365"/>
      <c r="F310" s="8"/>
      <c r="G310" s="246">
        <v>3094423308</v>
      </c>
      <c r="H310" s="477"/>
      <c r="I310" s="477"/>
      <c r="J310" s="477"/>
      <c r="K310" s="657"/>
      <c r="L310" s="657"/>
      <c r="M310" s="434"/>
      <c r="O310" s="169"/>
    </row>
    <row r="311" spans="1:15" s="168" customFormat="1" ht="21.75" customHeight="1">
      <c r="A311" s="56">
        <v>3</v>
      </c>
      <c r="B311" s="212" t="s">
        <v>364</v>
      </c>
      <c r="C311" s="365"/>
      <c r="D311" s="365"/>
      <c r="E311" s="365"/>
      <c r="F311" s="8"/>
      <c r="G311" s="246">
        <v>515737218</v>
      </c>
      <c r="H311" s="477"/>
      <c r="I311" s="477"/>
      <c r="J311" s="477"/>
      <c r="K311" s="657"/>
      <c r="L311" s="657"/>
      <c r="M311" s="434"/>
      <c r="O311" s="169"/>
    </row>
    <row r="312" spans="1:15" s="168" customFormat="1" ht="21.75" customHeight="1">
      <c r="A312" s="56">
        <v>4</v>
      </c>
      <c r="B312" s="212" t="s">
        <v>367</v>
      </c>
      <c r="C312" s="365"/>
      <c r="D312" s="365"/>
      <c r="E312" s="365"/>
      <c r="F312" s="8"/>
      <c r="G312" s="246">
        <v>4641634962</v>
      </c>
      <c r="H312" s="477"/>
      <c r="I312" s="477"/>
      <c r="J312" s="477"/>
      <c r="K312" s="657"/>
      <c r="L312" s="657"/>
      <c r="M312" s="434"/>
      <c r="O312" s="169"/>
    </row>
    <row r="313" spans="1:15" s="168" customFormat="1" ht="21.75" customHeight="1">
      <c r="A313" s="242" t="s">
        <v>765</v>
      </c>
      <c r="B313" s="261" t="s">
        <v>2082</v>
      </c>
      <c r="C313" s="373"/>
      <c r="D313" s="373"/>
      <c r="E313" s="373"/>
      <c r="F313" s="248"/>
      <c r="G313" s="249">
        <f>G314+G315+G316+G317</f>
        <v>2000000000</v>
      </c>
      <c r="H313" s="476"/>
      <c r="I313" s="476"/>
      <c r="J313" s="476"/>
      <c r="K313" s="656"/>
      <c r="L313" s="656"/>
      <c r="M313" s="434"/>
      <c r="O313" s="169"/>
    </row>
    <row r="314" spans="1:15" s="168" customFormat="1" ht="21.75" customHeight="1">
      <c r="A314" s="243">
        <v>1</v>
      </c>
      <c r="B314" s="244" t="s">
        <v>2080</v>
      </c>
      <c r="C314" s="374"/>
      <c r="D314" s="374"/>
      <c r="E314" s="374"/>
      <c r="F314" s="245"/>
      <c r="G314" s="246">
        <v>1000000000</v>
      </c>
      <c r="H314" s="477"/>
      <c r="I314" s="477"/>
      <c r="J314" s="477"/>
      <c r="K314" s="657"/>
      <c r="L314" s="657"/>
      <c r="M314" s="434"/>
      <c r="O314" s="169"/>
    </row>
    <row r="315" spans="1:15" s="168" customFormat="1" ht="21.75" customHeight="1">
      <c r="A315" s="243">
        <v>2</v>
      </c>
      <c r="B315" s="244" t="s">
        <v>2081</v>
      </c>
      <c r="C315" s="374"/>
      <c r="D315" s="374"/>
      <c r="E315" s="374"/>
      <c r="F315" s="245"/>
      <c r="G315" s="246">
        <v>500000000</v>
      </c>
      <c r="H315" s="477"/>
      <c r="I315" s="477"/>
      <c r="J315" s="477"/>
      <c r="K315" s="657"/>
      <c r="L315" s="657"/>
      <c r="M315" s="434"/>
      <c r="O315" s="169"/>
    </row>
    <row r="316" spans="1:15" s="168" customFormat="1" ht="21.75" customHeight="1">
      <c r="A316" s="243">
        <v>3</v>
      </c>
      <c r="B316" s="244" t="s">
        <v>799</v>
      </c>
      <c r="C316" s="374"/>
      <c r="D316" s="374"/>
      <c r="E316" s="374"/>
      <c r="F316" s="245"/>
      <c r="G316" s="246">
        <v>0</v>
      </c>
      <c r="H316" s="477"/>
      <c r="I316" s="477"/>
      <c r="J316" s="477"/>
      <c r="K316" s="657"/>
      <c r="L316" s="657"/>
      <c r="M316" s="434"/>
      <c r="O316" s="169"/>
    </row>
    <row r="317" spans="1:15" s="168" customFormat="1" ht="21.75" customHeight="1">
      <c r="A317" s="243">
        <v>4</v>
      </c>
      <c r="B317" s="244" t="s">
        <v>2084</v>
      </c>
      <c r="C317" s="374"/>
      <c r="D317" s="374"/>
      <c r="E317" s="374"/>
      <c r="F317" s="245"/>
      <c r="G317" s="246">
        <v>500000000</v>
      </c>
      <c r="H317" s="477"/>
      <c r="I317" s="477"/>
      <c r="J317" s="477"/>
      <c r="K317" s="657"/>
      <c r="L317" s="657"/>
      <c r="M317" s="434"/>
      <c r="O317" s="169"/>
    </row>
    <row r="318" spans="1:15" s="168" customFormat="1" ht="21.75" customHeight="1">
      <c r="A318" s="242" t="s">
        <v>192</v>
      </c>
      <c r="B318" s="261" t="s">
        <v>2086</v>
      </c>
      <c r="C318" s="373"/>
      <c r="D318" s="373"/>
      <c r="E318" s="373"/>
      <c r="F318" s="257"/>
      <c r="G318" s="249">
        <f>G319+G320+G321+G322</f>
        <v>7970919548</v>
      </c>
      <c r="H318" s="476"/>
      <c r="I318" s="476"/>
      <c r="J318" s="476"/>
      <c r="K318" s="656"/>
      <c r="L318" s="656"/>
      <c r="M318" s="434"/>
      <c r="O318" s="169"/>
    </row>
    <row r="319" spans="1:15" s="168" customFormat="1" ht="21.75" customHeight="1">
      <c r="A319" s="243">
        <v>1</v>
      </c>
      <c r="B319" s="244" t="s">
        <v>2080</v>
      </c>
      <c r="C319" s="374"/>
      <c r="D319" s="374"/>
      <c r="E319" s="374"/>
      <c r="F319" s="245"/>
      <c r="G319" s="246">
        <f>G309-G314</f>
        <v>719124060</v>
      </c>
      <c r="H319" s="477"/>
      <c r="I319" s="477"/>
      <c r="J319" s="477"/>
      <c r="K319" s="657"/>
      <c r="L319" s="657"/>
      <c r="M319" s="434"/>
      <c r="O319" s="169"/>
    </row>
    <row r="320" spans="1:15" s="168" customFormat="1" ht="21.75" customHeight="1">
      <c r="A320" s="243">
        <v>2</v>
      </c>
      <c r="B320" s="244" t="s">
        <v>2081</v>
      </c>
      <c r="C320" s="374"/>
      <c r="D320" s="374"/>
      <c r="E320" s="374"/>
      <c r="F320" s="245"/>
      <c r="G320" s="246">
        <f>G310-G315</f>
        <v>2594423308</v>
      </c>
      <c r="H320" s="477"/>
      <c r="I320" s="477"/>
      <c r="J320" s="477"/>
      <c r="K320" s="657"/>
      <c r="L320" s="657"/>
      <c r="M320" s="434"/>
      <c r="O320" s="169"/>
    </row>
    <row r="321" spans="1:15" s="168" customFormat="1" ht="21.75" customHeight="1">
      <c r="A321" s="243">
        <v>3</v>
      </c>
      <c r="B321" s="244" t="s">
        <v>799</v>
      </c>
      <c r="C321" s="374"/>
      <c r="D321" s="374"/>
      <c r="E321" s="374"/>
      <c r="F321" s="245"/>
      <c r="G321" s="246">
        <f>G311-G316</f>
        <v>515737218</v>
      </c>
      <c r="H321" s="477"/>
      <c r="I321" s="477"/>
      <c r="J321" s="477"/>
      <c r="K321" s="657"/>
      <c r="L321" s="657"/>
      <c r="M321" s="434"/>
      <c r="O321" s="169"/>
    </row>
    <row r="322" spans="1:15" s="168" customFormat="1" ht="21.75" customHeight="1">
      <c r="A322" s="253">
        <v>4</v>
      </c>
      <c r="B322" s="254" t="s">
        <v>2084</v>
      </c>
      <c r="C322" s="375"/>
      <c r="D322" s="375"/>
      <c r="E322" s="375"/>
      <c r="F322" s="255"/>
      <c r="G322" s="256">
        <f>G312-G317</f>
        <v>4141634962</v>
      </c>
      <c r="H322" s="477"/>
      <c r="I322" s="477"/>
      <c r="J322" s="477"/>
      <c r="K322" s="657"/>
      <c r="L322" s="657"/>
      <c r="M322" s="434"/>
      <c r="O322" s="169"/>
    </row>
    <row r="323" spans="1:15" s="168" customFormat="1" ht="15">
      <c r="A323" s="241"/>
      <c r="B323" s="169"/>
      <c r="K323" s="607"/>
      <c r="L323" s="607"/>
      <c r="M323" s="407"/>
      <c r="O323" s="169"/>
    </row>
    <row r="324" spans="1:15" s="168" customFormat="1" ht="18">
      <c r="A324" s="241"/>
      <c r="B324" s="154"/>
      <c r="C324" s="155"/>
      <c r="D324" s="155"/>
      <c r="E324" s="155"/>
      <c r="F324" s="863" t="s">
        <v>2078</v>
      </c>
      <c r="G324" s="863"/>
      <c r="H324" s="463"/>
      <c r="I324" s="463"/>
      <c r="J324" s="463"/>
      <c r="K324" s="658"/>
      <c r="L324" s="658"/>
      <c r="M324" s="435"/>
      <c r="O324" s="169"/>
    </row>
    <row r="325" spans="1:15" s="168" customFormat="1" ht="18">
      <c r="A325" s="241"/>
      <c r="B325" s="859" t="s">
        <v>2085</v>
      </c>
      <c r="C325" s="859"/>
      <c r="D325" s="859"/>
      <c r="E325" s="859"/>
      <c r="F325" s="859"/>
      <c r="G325" s="859"/>
      <c r="H325" s="200"/>
      <c r="I325" s="200"/>
      <c r="J325" s="200"/>
      <c r="K325" s="659"/>
      <c r="L325" s="659"/>
      <c r="M325" s="445"/>
      <c r="O325" s="169"/>
    </row>
    <row r="326" spans="1:15" s="168" customFormat="1" ht="15">
      <c r="A326" s="241"/>
      <c r="B326" s="169"/>
      <c r="K326" s="607"/>
      <c r="L326" s="607"/>
      <c r="M326" s="407"/>
      <c r="O326" s="169"/>
    </row>
  </sheetData>
  <mergeCells count="22">
    <mergeCell ref="A3:M3"/>
    <mergeCell ref="A4:G4"/>
    <mergeCell ref="A6:A8"/>
    <mergeCell ref="B6:C8"/>
    <mergeCell ref="E6:E8"/>
    <mergeCell ref="K6:L7"/>
    <mergeCell ref="M6:M7"/>
    <mergeCell ref="H6:H8"/>
    <mergeCell ref="F6:G7"/>
    <mergeCell ref="B120:D120"/>
    <mergeCell ref="B121:D121"/>
    <mergeCell ref="B123:D123"/>
    <mergeCell ref="B122:D122"/>
    <mergeCell ref="B325:G325"/>
    <mergeCell ref="A262:M262"/>
    <mergeCell ref="A267:M267"/>
    <mergeCell ref="A302:B302"/>
    <mergeCell ref="A305:G305"/>
    <mergeCell ref="G261:K261"/>
    <mergeCell ref="L261:M261"/>
    <mergeCell ref="B307:F307"/>
    <mergeCell ref="F324:G324"/>
  </mergeCells>
  <phoneticPr fontId="8" type="noConversion"/>
  <pageMargins left="0.25" right="0.2" top="0.5" bottom="0.5" header="0.5" footer="0.5"/>
  <pageSetup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99"/>
  <sheetViews>
    <sheetView topLeftCell="A52" workbookViewId="0">
      <selection activeCell="D69" sqref="D69"/>
    </sheetView>
  </sheetViews>
  <sheetFormatPr defaultRowHeight="12.75"/>
  <cols>
    <col min="1" max="1" width="5.5703125" style="79" customWidth="1"/>
    <col min="2" max="2" width="35.28515625" customWidth="1"/>
    <col min="3" max="3" width="16.85546875" customWidth="1"/>
    <col min="4" max="4" width="17.42578125" customWidth="1"/>
    <col min="5" max="5" width="13.140625" customWidth="1"/>
    <col min="6" max="6" width="11" customWidth="1"/>
    <col min="7" max="7" width="22.140625" customWidth="1"/>
    <col min="8" max="8" width="19" customWidth="1"/>
  </cols>
  <sheetData>
    <row r="1" spans="1:6" ht="15.75">
      <c r="A1" s="892" t="s">
        <v>558</v>
      </c>
      <c r="B1" s="892"/>
      <c r="C1" s="892"/>
      <c r="D1" s="892"/>
      <c r="E1" s="892"/>
      <c r="F1" s="892"/>
    </row>
    <row r="2" spans="1:6" ht="15">
      <c r="A2" s="902" t="s">
        <v>559</v>
      </c>
      <c r="B2" s="902"/>
      <c r="C2" s="902"/>
      <c r="D2" s="902"/>
      <c r="E2" s="902"/>
      <c r="F2" s="902"/>
    </row>
    <row r="3" spans="1:6" s="14" customFormat="1" ht="18">
      <c r="A3" s="178"/>
      <c r="B3" s="200" t="s">
        <v>718</v>
      </c>
      <c r="C3" s="178"/>
      <c r="D3" s="178"/>
      <c r="E3" s="903" t="s">
        <v>560</v>
      </c>
      <c r="F3" s="903"/>
    </row>
    <row r="5" spans="1:6" s="181" customFormat="1" ht="15.75">
      <c r="A5" s="24" t="s">
        <v>1</v>
      </c>
      <c r="B5" s="179" t="s">
        <v>216</v>
      </c>
      <c r="C5" s="904" t="s">
        <v>2</v>
      </c>
      <c r="D5" s="905"/>
      <c r="E5" s="906"/>
      <c r="F5" s="180" t="s">
        <v>3</v>
      </c>
    </row>
    <row r="6" spans="1:6" s="79" customFormat="1">
      <c r="A6" s="182"/>
      <c r="B6" s="183"/>
      <c r="C6" s="184" t="s">
        <v>4</v>
      </c>
      <c r="D6" s="184" t="s">
        <v>5</v>
      </c>
      <c r="E6" s="184" t="s">
        <v>6</v>
      </c>
      <c r="F6" s="182" t="s">
        <v>7</v>
      </c>
    </row>
    <row r="7" spans="1:6">
      <c r="A7" s="185"/>
      <c r="B7" s="186"/>
      <c r="C7" s="187"/>
      <c r="D7" s="187"/>
      <c r="E7" s="187"/>
      <c r="F7" s="187"/>
    </row>
    <row r="8" spans="1:6" s="5" customFormat="1" ht="15.75">
      <c r="A8" s="188" t="s">
        <v>764</v>
      </c>
      <c r="B8" s="189" t="s">
        <v>2483</v>
      </c>
      <c r="C8" s="189">
        <f>D8+E8</f>
        <v>32002171000</v>
      </c>
      <c r="D8" s="189">
        <f>D9+D17</f>
        <v>32002171000</v>
      </c>
      <c r="E8" s="189">
        <f>E9+E17</f>
        <v>0</v>
      </c>
      <c r="F8" s="189"/>
    </row>
    <row r="9" spans="1:6" s="192" customFormat="1" ht="15">
      <c r="A9" s="190" t="s">
        <v>2482</v>
      </c>
      <c r="B9" s="191" t="s">
        <v>8</v>
      </c>
      <c r="C9" s="191">
        <f t="shared" ref="C9:C15" si="0">D9+E9</f>
        <v>32002171000</v>
      </c>
      <c r="D9" s="191">
        <f>D10+D13</f>
        <v>32002171000</v>
      </c>
      <c r="E9" s="191">
        <f>E10+E13</f>
        <v>0</v>
      </c>
      <c r="F9" s="191"/>
    </row>
    <row r="10" spans="1:6" ht="15">
      <c r="A10" s="193" t="s">
        <v>2471</v>
      </c>
      <c r="B10" s="194" t="s">
        <v>9</v>
      </c>
      <c r="C10" s="195">
        <f t="shared" si="0"/>
        <v>24972171000</v>
      </c>
      <c r="D10" s="194">
        <f>D11+D12</f>
        <v>24972171000</v>
      </c>
      <c r="E10" s="194">
        <f>E11+E12</f>
        <v>0</v>
      </c>
      <c r="F10" s="194">
        <f>C10/C9%</f>
        <v>78.032740341272472</v>
      </c>
    </row>
    <row r="11" spans="1:6" ht="15">
      <c r="A11" s="196" t="s">
        <v>10</v>
      </c>
      <c r="B11" s="194" t="s">
        <v>11</v>
      </c>
      <c r="C11" s="195">
        <f t="shared" si="0"/>
        <v>23941000000</v>
      </c>
      <c r="D11" s="194">
        <f>'thu-chi 2010'!D16</f>
        <v>23941000000</v>
      </c>
      <c r="E11" s="194"/>
      <c r="F11" s="194"/>
    </row>
    <row r="12" spans="1:6" ht="15">
      <c r="A12" s="196" t="s">
        <v>10</v>
      </c>
      <c r="B12" s="194" t="s">
        <v>12</v>
      </c>
      <c r="C12" s="195">
        <f t="shared" si="0"/>
        <v>1031171000</v>
      </c>
      <c r="D12" s="194">
        <f>'thu-chi 2010'!D17</f>
        <v>1031171000</v>
      </c>
      <c r="E12" s="194"/>
      <c r="F12" s="194"/>
    </row>
    <row r="13" spans="1:6" ht="15">
      <c r="A13" s="193" t="s">
        <v>2472</v>
      </c>
      <c r="B13" s="194" t="s">
        <v>13</v>
      </c>
      <c r="C13" s="195">
        <f t="shared" si="0"/>
        <v>7030000000</v>
      </c>
      <c r="D13" s="194">
        <f>D14+D15</f>
        <v>7030000000</v>
      </c>
      <c r="E13" s="194">
        <f>E14+E15</f>
        <v>0</v>
      </c>
      <c r="F13" s="194">
        <f>100-F10</f>
        <v>21.967259658727528</v>
      </c>
    </row>
    <row r="14" spans="1:6" ht="15">
      <c r="A14" s="196" t="s">
        <v>10</v>
      </c>
      <c r="B14" s="194" t="s">
        <v>11</v>
      </c>
      <c r="C14" s="195">
        <f t="shared" si="0"/>
        <v>5430000000</v>
      </c>
      <c r="D14" s="194">
        <f>'thu-chi 2010'!D11</f>
        <v>5430000000</v>
      </c>
      <c r="E14" s="194"/>
      <c r="F14" s="194"/>
    </row>
    <row r="15" spans="1:6" ht="15">
      <c r="A15" s="196" t="s">
        <v>10</v>
      </c>
      <c r="B15" s="194" t="s">
        <v>12</v>
      </c>
      <c r="C15" s="195">
        <f t="shared" si="0"/>
        <v>1600000000</v>
      </c>
      <c r="D15" s="194">
        <f>'thu-chi 2010'!D13</f>
        <v>1600000000</v>
      </c>
      <c r="E15" s="194"/>
      <c r="F15" s="194"/>
    </row>
    <row r="16" spans="1:6" ht="15">
      <c r="A16" s="196"/>
      <c r="B16" s="197" t="s">
        <v>14</v>
      </c>
      <c r="C16" s="194">
        <f>C9/C8%</f>
        <v>100</v>
      </c>
      <c r="D16" s="194">
        <f>D9/D8%</f>
        <v>100</v>
      </c>
      <c r="E16" s="194" t="e">
        <f>E9/E8%</f>
        <v>#DIV/0!</v>
      </c>
      <c r="F16" s="194"/>
    </row>
    <row r="17" spans="1:6" s="192" customFormat="1" ht="15">
      <c r="A17" s="190" t="s">
        <v>765</v>
      </c>
      <c r="B17" s="191" t="s">
        <v>15</v>
      </c>
      <c r="C17" s="191">
        <f t="shared" ref="C17:C22" si="1">D17+E17</f>
        <v>0</v>
      </c>
      <c r="D17" s="191">
        <f>D18+D19+D20+D21+D22</f>
        <v>0</v>
      </c>
      <c r="E17" s="191">
        <f>E18+E19+E20+E21+E22</f>
        <v>0</v>
      </c>
      <c r="F17" s="191"/>
    </row>
    <row r="18" spans="1:6" ht="15">
      <c r="A18" s="193" t="s">
        <v>2471</v>
      </c>
      <c r="B18" s="194" t="s">
        <v>16</v>
      </c>
      <c r="C18" s="195">
        <f t="shared" si="1"/>
        <v>0</v>
      </c>
      <c r="D18" s="194"/>
      <c r="E18" s="194"/>
      <c r="F18" s="194" t="e">
        <f>C18/C17%</f>
        <v>#DIV/0!</v>
      </c>
    </row>
    <row r="19" spans="1:6" ht="15">
      <c r="A19" s="193" t="s">
        <v>2472</v>
      </c>
      <c r="B19" s="194" t="s">
        <v>17</v>
      </c>
      <c r="C19" s="195">
        <f t="shared" si="1"/>
        <v>0</v>
      </c>
      <c r="D19" s="194"/>
      <c r="E19" s="194"/>
      <c r="F19" s="194" t="e">
        <f>C19/C17%</f>
        <v>#DIV/0!</v>
      </c>
    </row>
    <row r="20" spans="1:6" ht="15">
      <c r="A20" s="193" t="s">
        <v>2473</v>
      </c>
      <c r="B20" s="194" t="s">
        <v>18</v>
      </c>
      <c r="C20" s="195">
        <f t="shared" si="1"/>
        <v>0</v>
      </c>
      <c r="D20" s="194"/>
      <c r="E20" s="194"/>
      <c r="F20" s="194" t="e">
        <f>C20/C17%</f>
        <v>#DIV/0!</v>
      </c>
    </row>
    <row r="21" spans="1:6" ht="15">
      <c r="A21" s="193" t="s">
        <v>2474</v>
      </c>
      <c r="B21" s="194" t="s">
        <v>19</v>
      </c>
      <c r="C21" s="195">
        <f t="shared" si="1"/>
        <v>0</v>
      </c>
      <c r="D21" s="194"/>
      <c r="E21" s="194"/>
      <c r="F21" s="194" t="e">
        <f>C21/C17%</f>
        <v>#DIV/0!</v>
      </c>
    </row>
    <row r="22" spans="1:6" ht="15">
      <c r="A22" s="193" t="s">
        <v>2475</v>
      </c>
      <c r="B22" s="194" t="s">
        <v>466</v>
      </c>
      <c r="C22" s="195">
        <f t="shared" si="1"/>
        <v>0</v>
      </c>
      <c r="D22" s="194"/>
      <c r="E22" s="194"/>
      <c r="F22" s="194" t="e">
        <f>100-F18-F19-F20-F21</f>
        <v>#DIV/0!</v>
      </c>
    </row>
    <row r="23" spans="1:6" ht="15">
      <c r="A23" s="196"/>
      <c r="B23" s="197" t="s">
        <v>14</v>
      </c>
      <c r="C23" s="194">
        <f>100-C16</f>
        <v>0</v>
      </c>
      <c r="D23" s="194">
        <f>100-D16</f>
        <v>0</v>
      </c>
      <c r="E23" s="194" t="e">
        <f>100-E16</f>
        <v>#DIV/0!</v>
      </c>
      <c r="F23" s="194">
        <f>100-F16</f>
        <v>100</v>
      </c>
    </row>
    <row r="24" spans="1:6" ht="15.75">
      <c r="A24" s="188" t="s">
        <v>776</v>
      </c>
      <c r="B24" s="189" t="s">
        <v>777</v>
      </c>
      <c r="C24" s="189">
        <f>C25+C31</f>
        <v>0</v>
      </c>
      <c r="D24" s="189">
        <f>D25+D31</f>
        <v>0</v>
      </c>
      <c r="E24" s="189">
        <f>E25+E31</f>
        <v>0</v>
      </c>
      <c r="F24" s="189">
        <f>F25+F31</f>
        <v>0</v>
      </c>
    </row>
    <row r="25" spans="1:6" ht="15">
      <c r="A25" s="190" t="s">
        <v>2482</v>
      </c>
      <c r="B25" s="191" t="s">
        <v>20</v>
      </c>
      <c r="C25" s="191">
        <f t="shared" ref="C25:C30" si="2">D25+E25</f>
        <v>0</v>
      </c>
      <c r="D25" s="191"/>
      <c r="E25" s="191"/>
      <c r="F25" s="191"/>
    </row>
    <row r="26" spans="1:6">
      <c r="A26" s="193" t="s">
        <v>2471</v>
      </c>
      <c r="B26" s="194" t="s">
        <v>778</v>
      </c>
      <c r="C26" s="194">
        <f t="shared" si="2"/>
        <v>0</v>
      </c>
      <c r="D26" s="194"/>
      <c r="E26" s="194"/>
      <c r="F26" s="194" t="e">
        <f>C26/C25%</f>
        <v>#DIV/0!</v>
      </c>
    </row>
    <row r="27" spans="1:6">
      <c r="A27" s="193" t="s">
        <v>2472</v>
      </c>
      <c r="B27" s="194" t="s">
        <v>21</v>
      </c>
      <c r="C27" s="194">
        <f t="shared" si="2"/>
        <v>0</v>
      </c>
      <c r="D27" s="194"/>
      <c r="E27" s="194"/>
      <c r="F27" s="194" t="e">
        <f>C27/C25%</f>
        <v>#DIV/0!</v>
      </c>
    </row>
    <row r="28" spans="1:6">
      <c r="A28" s="193" t="s">
        <v>2473</v>
      </c>
      <c r="B28" s="194" t="s">
        <v>22</v>
      </c>
      <c r="C28" s="194">
        <f t="shared" si="2"/>
        <v>0</v>
      </c>
      <c r="D28" s="194"/>
      <c r="E28" s="194"/>
      <c r="F28" s="194" t="e">
        <f>C28/C25%</f>
        <v>#DIV/0!</v>
      </c>
    </row>
    <row r="29" spans="1:6">
      <c r="A29" s="193" t="s">
        <v>2474</v>
      </c>
      <c r="B29" s="194" t="s">
        <v>193</v>
      </c>
      <c r="C29" s="194">
        <f t="shared" si="2"/>
        <v>0</v>
      </c>
      <c r="D29" s="194"/>
      <c r="E29" s="194"/>
      <c r="F29" s="194" t="e">
        <f>C29/C25%</f>
        <v>#DIV/0!</v>
      </c>
    </row>
    <row r="30" spans="1:6">
      <c r="A30" s="193" t="s">
        <v>2475</v>
      </c>
      <c r="B30" s="194" t="s">
        <v>23</v>
      </c>
      <c r="C30" s="194">
        <f t="shared" si="2"/>
        <v>0</v>
      </c>
      <c r="D30" s="194"/>
      <c r="E30" s="194"/>
      <c r="F30" s="194" t="e">
        <f>100-F26-F27-F28-F29</f>
        <v>#DIV/0!</v>
      </c>
    </row>
    <row r="31" spans="1:6" ht="15">
      <c r="A31" s="190" t="s">
        <v>765</v>
      </c>
      <c r="B31" s="191" t="s">
        <v>24</v>
      </c>
      <c r="C31" s="191">
        <f>C32+C33+C34+C35+C36</f>
        <v>0</v>
      </c>
      <c r="D31" s="191">
        <f>D32+D33+D34+D35+D36</f>
        <v>0</v>
      </c>
      <c r="E31" s="191">
        <f>E32+E33+E34+E35+E36</f>
        <v>0</v>
      </c>
      <c r="F31" s="191"/>
    </row>
    <row r="32" spans="1:6">
      <c r="A32" s="193" t="s">
        <v>2471</v>
      </c>
      <c r="B32" s="194" t="s">
        <v>778</v>
      </c>
      <c r="C32" s="194">
        <f>D32+E32</f>
        <v>0</v>
      </c>
      <c r="D32" s="194"/>
      <c r="E32" s="194"/>
      <c r="F32" s="194" t="e">
        <f>C32/C31%</f>
        <v>#DIV/0!</v>
      </c>
    </row>
    <row r="33" spans="1:6">
      <c r="A33" s="193" t="s">
        <v>2472</v>
      </c>
      <c r="B33" s="194" t="s">
        <v>21</v>
      </c>
      <c r="C33" s="194">
        <f>D33+E33</f>
        <v>0</v>
      </c>
      <c r="D33" s="194"/>
      <c r="E33" s="194"/>
      <c r="F33" s="194" t="e">
        <f>C33/C31%</f>
        <v>#DIV/0!</v>
      </c>
    </row>
    <row r="34" spans="1:6">
      <c r="A34" s="193" t="s">
        <v>2473</v>
      </c>
      <c r="B34" s="194" t="s">
        <v>22</v>
      </c>
      <c r="C34" s="194">
        <f>D34+E34</f>
        <v>0</v>
      </c>
      <c r="D34" s="194"/>
      <c r="E34" s="194"/>
      <c r="F34" s="194" t="e">
        <f>C34/C31%</f>
        <v>#DIV/0!</v>
      </c>
    </row>
    <row r="35" spans="1:6">
      <c r="A35" s="193" t="s">
        <v>2474</v>
      </c>
      <c r="B35" s="194" t="s">
        <v>193</v>
      </c>
      <c r="C35" s="194">
        <f>D35+E35</f>
        <v>0</v>
      </c>
      <c r="D35" s="194"/>
      <c r="E35" s="194"/>
      <c r="F35" s="194" t="e">
        <f>C35/C31%</f>
        <v>#DIV/0!</v>
      </c>
    </row>
    <row r="36" spans="1:6">
      <c r="A36" s="193" t="s">
        <v>2475</v>
      </c>
      <c r="B36" s="194" t="s">
        <v>23</v>
      </c>
      <c r="C36" s="194">
        <f>D36+E36</f>
        <v>0</v>
      </c>
      <c r="D36" s="194"/>
      <c r="E36" s="194"/>
      <c r="F36" s="194" t="e">
        <f>100-F32-F33-F34-F35</f>
        <v>#DIV/0!</v>
      </c>
    </row>
    <row r="37" spans="1:6" s="5" customFormat="1" ht="15.75">
      <c r="A37" s="188" t="s">
        <v>2460</v>
      </c>
      <c r="B37" s="189" t="s">
        <v>25</v>
      </c>
      <c r="C37" s="189">
        <f>C8-C24</f>
        <v>32002171000</v>
      </c>
      <c r="D37" s="189">
        <f>D8-D24</f>
        <v>32002171000</v>
      </c>
      <c r="E37" s="189">
        <f>E8-E24</f>
        <v>0</v>
      </c>
      <c r="F37" s="189"/>
    </row>
    <row r="38" spans="1:6">
      <c r="A38" s="193" t="s">
        <v>2471</v>
      </c>
      <c r="B38" s="194" t="s">
        <v>2043</v>
      </c>
      <c r="C38" s="194"/>
      <c r="D38" s="194"/>
      <c r="E38" s="194"/>
      <c r="F38" s="194"/>
    </row>
    <row r="39" spans="1:6">
      <c r="A39" s="193" t="s">
        <v>2472</v>
      </c>
      <c r="B39" s="194" t="s">
        <v>2044</v>
      </c>
      <c r="C39" s="194"/>
      <c r="D39" s="194"/>
      <c r="E39" s="194"/>
      <c r="F39" s="194"/>
    </row>
    <row r="40" spans="1:6">
      <c r="A40" s="193" t="s">
        <v>2473</v>
      </c>
      <c r="B40" s="194" t="s">
        <v>2045</v>
      </c>
      <c r="C40" s="194"/>
      <c r="D40" s="194"/>
      <c r="E40" s="194"/>
      <c r="F40" s="194"/>
    </row>
    <row r="41" spans="1:6">
      <c r="A41" s="193" t="s">
        <v>2474</v>
      </c>
      <c r="B41" s="194" t="s">
        <v>2046</v>
      </c>
      <c r="C41" s="194"/>
      <c r="D41" s="194"/>
      <c r="E41" s="194"/>
      <c r="F41" s="194"/>
    </row>
    <row r="42" spans="1:6">
      <c r="A42" s="193" t="s">
        <v>2475</v>
      </c>
      <c r="B42" s="194" t="s">
        <v>2047</v>
      </c>
      <c r="C42" s="194"/>
      <c r="D42" s="194"/>
      <c r="E42" s="194"/>
      <c r="F42" s="194"/>
    </row>
    <row r="43" spans="1:6">
      <c r="A43" s="193" t="s">
        <v>2476</v>
      </c>
      <c r="B43" s="194" t="s">
        <v>2048</v>
      </c>
      <c r="C43" s="194">
        <f>C37-C38-C39-C40-C41-C42</f>
        <v>32002171000</v>
      </c>
      <c r="D43" s="194"/>
      <c r="E43" s="194"/>
      <c r="F43" s="194"/>
    </row>
    <row r="44" spans="1:6">
      <c r="A44" s="198"/>
      <c r="B44" s="199"/>
      <c r="C44" s="199"/>
      <c r="D44" s="199"/>
      <c r="E44" s="199"/>
      <c r="F44" s="199"/>
    </row>
    <row r="46" spans="1:6">
      <c r="D46" s="907" t="s">
        <v>2049</v>
      </c>
      <c r="E46" s="907"/>
      <c r="F46" s="907"/>
    </row>
    <row r="47" spans="1:6" ht="15.75">
      <c r="A47" s="860" t="s">
        <v>2050</v>
      </c>
      <c r="B47" s="860"/>
      <c r="C47" s="860"/>
      <c r="D47" s="860" t="s">
        <v>2051</v>
      </c>
      <c r="E47" s="860"/>
      <c r="F47" s="860"/>
    </row>
    <row r="48" spans="1:6" ht="15.75">
      <c r="A48" s="860" t="s">
        <v>2052</v>
      </c>
      <c r="B48" s="860"/>
      <c r="C48" s="860"/>
      <c r="D48" s="860" t="s">
        <v>2053</v>
      </c>
      <c r="E48" s="860"/>
      <c r="F48" s="860"/>
    </row>
    <row r="52" spans="1:6" ht="15.75">
      <c r="A52" s="892" t="s">
        <v>558</v>
      </c>
      <c r="B52" s="892"/>
      <c r="C52" s="892"/>
      <c r="D52" s="892"/>
      <c r="E52" s="892"/>
      <c r="F52" s="892"/>
    </row>
    <row r="53" spans="1:6" ht="15">
      <c r="A53" s="902" t="s">
        <v>559</v>
      </c>
      <c r="B53" s="902"/>
      <c r="C53" s="902"/>
      <c r="D53" s="902"/>
      <c r="E53" s="902"/>
      <c r="F53" s="902"/>
    </row>
    <row r="54" spans="1:6" ht="18">
      <c r="A54" s="178"/>
      <c r="B54" s="200" t="s">
        <v>718</v>
      </c>
      <c r="C54" s="178"/>
      <c r="D54" s="178"/>
      <c r="E54" s="903" t="s">
        <v>560</v>
      </c>
      <c r="F54" s="903"/>
    </row>
    <row r="56" spans="1:6" ht="15.75">
      <c r="A56" s="24" t="s">
        <v>1</v>
      </c>
      <c r="B56" s="179" t="s">
        <v>216</v>
      </c>
      <c r="C56" s="904" t="s">
        <v>2</v>
      </c>
      <c r="D56" s="905"/>
      <c r="E56" s="906"/>
      <c r="F56" s="180" t="s">
        <v>3</v>
      </c>
    </row>
    <row r="57" spans="1:6">
      <c r="A57" s="182"/>
      <c r="B57" s="183"/>
      <c r="C57" s="184" t="s">
        <v>4</v>
      </c>
      <c r="D57" s="184" t="s">
        <v>5</v>
      </c>
      <c r="E57" s="184" t="s">
        <v>6</v>
      </c>
      <c r="F57" s="182" t="s">
        <v>7</v>
      </c>
    </row>
    <row r="58" spans="1:6" ht="17.25" customHeight="1">
      <c r="A58" s="185"/>
      <c r="B58" s="186"/>
      <c r="C58" s="187"/>
      <c r="D58" s="187"/>
      <c r="E58" s="187"/>
      <c r="F58" s="187"/>
    </row>
    <row r="59" spans="1:6" ht="17.25" customHeight="1">
      <c r="A59" s="188" t="s">
        <v>764</v>
      </c>
      <c r="B59" s="189" t="s">
        <v>2483</v>
      </c>
      <c r="C59" s="189">
        <f>D59+E59</f>
        <v>112082930843</v>
      </c>
      <c r="D59" s="189">
        <f>D60+D68</f>
        <v>112082930843</v>
      </c>
      <c r="E59" s="189">
        <f>E60+E68</f>
        <v>0</v>
      </c>
      <c r="F59" s="189"/>
    </row>
    <row r="60" spans="1:6" ht="17.25" customHeight="1">
      <c r="A60" s="190" t="s">
        <v>2482</v>
      </c>
      <c r="B60" s="191" t="s">
        <v>8</v>
      </c>
      <c r="C60" s="191">
        <f t="shared" ref="C60:C66" si="3">D60+E60</f>
        <v>32002171000</v>
      </c>
      <c r="D60" s="191">
        <f>D61+D64</f>
        <v>32002171000</v>
      </c>
      <c r="E60" s="191">
        <f>E61+E64</f>
        <v>0</v>
      </c>
      <c r="F60" s="191"/>
    </row>
    <row r="61" spans="1:6" ht="17.25" customHeight="1">
      <c r="A61" s="193" t="s">
        <v>2471</v>
      </c>
      <c r="B61" s="194" t="s">
        <v>9</v>
      </c>
      <c r="C61" s="202">
        <f>D61+E61</f>
        <v>24972171000</v>
      </c>
      <c r="D61" s="194">
        <f>D62+D63</f>
        <v>24972171000</v>
      </c>
      <c r="E61" s="194">
        <f>E62+E63</f>
        <v>0</v>
      </c>
      <c r="F61" s="194">
        <f>C61/C60%</f>
        <v>78.032740341272472</v>
      </c>
    </row>
    <row r="62" spans="1:6" ht="17.25" customHeight="1">
      <c r="A62" s="196" t="s">
        <v>10</v>
      </c>
      <c r="B62" s="194" t="s">
        <v>11</v>
      </c>
      <c r="C62" s="202">
        <f t="shared" si="3"/>
        <v>23941000000</v>
      </c>
      <c r="D62" s="194">
        <v>23941000000</v>
      </c>
      <c r="E62" s="194"/>
      <c r="F62" s="194"/>
    </row>
    <row r="63" spans="1:6" ht="17.25" customHeight="1">
      <c r="A63" s="196" t="s">
        <v>10</v>
      </c>
      <c r="B63" s="194" t="s">
        <v>12</v>
      </c>
      <c r="C63" s="202">
        <f t="shared" si="3"/>
        <v>1031171000</v>
      </c>
      <c r="D63" s="194">
        <v>1031171000</v>
      </c>
      <c r="E63" s="194"/>
      <c r="F63" s="194"/>
    </row>
    <row r="64" spans="1:6" ht="17.25" customHeight="1">
      <c r="A64" s="193" t="s">
        <v>2472</v>
      </c>
      <c r="B64" s="194" t="s">
        <v>13</v>
      </c>
      <c r="C64" s="202">
        <f t="shared" si="3"/>
        <v>7030000000</v>
      </c>
      <c r="D64" s="194">
        <f>D65+D66</f>
        <v>7030000000</v>
      </c>
      <c r="E64" s="194">
        <f>E65+E66</f>
        <v>0</v>
      </c>
      <c r="F64" s="194">
        <f>100-F61</f>
        <v>21.967259658727528</v>
      </c>
    </row>
    <row r="65" spans="1:8" ht="17.25" customHeight="1">
      <c r="A65" s="196" t="s">
        <v>10</v>
      </c>
      <c r="B65" s="194" t="s">
        <v>11</v>
      </c>
      <c r="C65" s="202">
        <f t="shared" si="3"/>
        <v>5430000000</v>
      </c>
      <c r="D65" s="194">
        <v>5430000000</v>
      </c>
      <c r="E65" s="194"/>
      <c r="F65" s="194"/>
    </row>
    <row r="66" spans="1:8" ht="17.25" customHeight="1">
      <c r="A66" s="196" t="s">
        <v>10</v>
      </c>
      <c r="B66" s="194" t="s">
        <v>12</v>
      </c>
      <c r="C66" s="202">
        <f t="shared" si="3"/>
        <v>1600000000</v>
      </c>
      <c r="D66" s="194">
        <f>1600000000</f>
        <v>1600000000</v>
      </c>
      <c r="E66" s="194"/>
      <c r="F66" s="194"/>
    </row>
    <row r="67" spans="1:8" ht="17.25" customHeight="1">
      <c r="A67" s="196"/>
      <c r="B67" s="197" t="s">
        <v>14</v>
      </c>
      <c r="C67" s="194">
        <f>C60/C59%</f>
        <v>28.552225356086549</v>
      </c>
      <c r="D67" s="194">
        <f>D60/D59%</f>
        <v>28.552225356086549</v>
      </c>
      <c r="E67" s="194" t="e">
        <f>E60/E59%</f>
        <v>#DIV/0!</v>
      </c>
      <c r="F67" s="194"/>
    </row>
    <row r="68" spans="1:8" ht="17.25" customHeight="1">
      <c r="A68" s="190" t="s">
        <v>765</v>
      </c>
      <c r="B68" s="191" t="s">
        <v>15</v>
      </c>
      <c r="C68" s="191">
        <f t="shared" ref="C68:C73" si="4">D68+E68</f>
        <v>80080759843</v>
      </c>
      <c r="D68" s="191">
        <f>D69+D70+D71+D72+D73</f>
        <v>80080759843</v>
      </c>
      <c r="E68" s="191">
        <f>E69+E70+E71+E72+E73</f>
        <v>0</v>
      </c>
      <c r="F68" s="191"/>
      <c r="G68" s="2">
        <f>D68+7675080545</f>
        <v>87755840388</v>
      </c>
      <c r="H68" t="s">
        <v>2054</v>
      </c>
    </row>
    <row r="69" spans="1:8" ht="17.25" customHeight="1">
      <c r="A69" s="193" t="s">
        <v>2471</v>
      </c>
      <c r="B69" s="194" t="s">
        <v>16</v>
      </c>
      <c r="C69" s="195">
        <f t="shared" si="4"/>
        <v>68568948500</v>
      </c>
      <c r="D69" s="194">
        <f>83466689500-D71+2781531000-7675080545</f>
        <v>68568948500</v>
      </c>
      <c r="E69" s="194"/>
      <c r="F69" s="194">
        <f>C69/C68%</f>
        <v>85.624747610325954</v>
      </c>
    </row>
    <row r="70" spans="1:8" ht="17.25" customHeight="1">
      <c r="A70" s="193" t="s">
        <v>2472</v>
      </c>
      <c r="B70" s="194" t="s">
        <v>17</v>
      </c>
      <c r="C70" s="195">
        <f t="shared" si="4"/>
        <v>0</v>
      </c>
      <c r="D70" s="194">
        <v>0</v>
      </c>
      <c r="E70" s="194"/>
      <c r="F70" s="194">
        <f>C70/C68%</f>
        <v>0</v>
      </c>
      <c r="G70">
        <f>83466689500+7800000000</f>
        <v>91266689500</v>
      </c>
    </row>
    <row r="71" spans="1:8" ht="17.25" customHeight="1">
      <c r="A71" s="193" t="s">
        <v>2473</v>
      </c>
      <c r="B71" s="194" t="s">
        <v>18</v>
      </c>
      <c r="C71" s="195">
        <f t="shared" si="4"/>
        <v>10004191455</v>
      </c>
      <c r="D71" s="194">
        <f>10004191455</f>
        <v>10004191455</v>
      </c>
      <c r="E71" s="194"/>
      <c r="F71" s="194">
        <f>C71/C68%</f>
        <v>12.492628035265183</v>
      </c>
      <c r="G71" s="2">
        <f>G68-D68</f>
        <v>7675080545</v>
      </c>
    </row>
    <row r="72" spans="1:8" ht="17.25" customHeight="1">
      <c r="A72" s="193" t="s">
        <v>2474</v>
      </c>
      <c r="B72" s="194" t="s">
        <v>19</v>
      </c>
      <c r="C72" s="195">
        <f t="shared" si="4"/>
        <v>541000000</v>
      </c>
      <c r="D72" s="194">
        <f>455000000+86000000</f>
        <v>541000000</v>
      </c>
      <c r="E72" s="194"/>
      <c r="F72" s="194">
        <f>C72/C68%</f>
        <v>0.67556801541424161</v>
      </c>
      <c r="G72" s="2">
        <f>G71+D71</f>
        <v>17679272000</v>
      </c>
    </row>
    <row r="73" spans="1:8" ht="17.25" customHeight="1">
      <c r="A73" s="193" t="s">
        <v>2475</v>
      </c>
      <c r="B73" s="194" t="s">
        <v>466</v>
      </c>
      <c r="C73" s="195">
        <f t="shared" si="4"/>
        <v>966619888</v>
      </c>
      <c r="D73" s="194">
        <v>966619888</v>
      </c>
      <c r="E73" s="194"/>
      <c r="F73" s="194">
        <f>100-F69-F70-F71-F72</f>
        <v>1.2070563389946214</v>
      </c>
    </row>
    <row r="74" spans="1:8" ht="17.25" customHeight="1">
      <c r="A74" s="196"/>
      <c r="B74" s="197" t="s">
        <v>14</v>
      </c>
      <c r="C74" s="194">
        <f>100-C67</f>
        <v>71.447774643913448</v>
      </c>
      <c r="D74" s="194">
        <f>100-D67</f>
        <v>71.447774643913448</v>
      </c>
      <c r="E74" s="194" t="e">
        <f>100-E67</f>
        <v>#DIV/0!</v>
      </c>
      <c r="F74" s="194">
        <f>100-F67</f>
        <v>100</v>
      </c>
      <c r="G74" s="2">
        <f>G70-G71</f>
        <v>83591608955</v>
      </c>
    </row>
    <row r="75" spans="1:8" ht="17.25" customHeight="1">
      <c r="A75" s="188" t="s">
        <v>776</v>
      </c>
      <c r="B75" s="189" t="s">
        <v>777</v>
      </c>
      <c r="C75" s="189">
        <f>C76+C82</f>
        <v>96919237012.757263</v>
      </c>
      <c r="D75" s="189">
        <f>D76+D82</f>
        <v>96919237012</v>
      </c>
      <c r="E75" s="189">
        <f>E76+E82</f>
        <v>0.75726606249604489</v>
      </c>
      <c r="F75" s="189">
        <f>F76+F82</f>
        <v>0</v>
      </c>
    </row>
    <row r="76" spans="1:8" ht="17.25" customHeight="1">
      <c r="A76" s="190" t="s">
        <v>2482</v>
      </c>
      <c r="B76" s="191" t="s">
        <v>20</v>
      </c>
      <c r="C76" s="191">
        <f t="shared" ref="C76:C81" si="5">D76+E76</f>
        <v>31085103547</v>
      </c>
      <c r="D76" s="191">
        <f>D77+D78+D79+D80+D81</f>
        <v>31085103547</v>
      </c>
      <c r="E76" s="191"/>
      <c r="F76" s="191"/>
    </row>
    <row r="77" spans="1:8" ht="17.25" customHeight="1">
      <c r="A77" s="193" t="s">
        <v>2471</v>
      </c>
      <c r="B77" s="194" t="s">
        <v>778</v>
      </c>
      <c r="C77" s="194">
        <f t="shared" si="5"/>
        <v>19641714139</v>
      </c>
      <c r="D77" s="194">
        <f>19641714139</f>
        <v>19641714139</v>
      </c>
      <c r="E77" s="194"/>
      <c r="F77" s="194">
        <f>C77/C76%</f>
        <v>63.186902721112553</v>
      </c>
      <c r="G77" t="s">
        <v>2060</v>
      </c>
    </row>
    <row r="78" spans="1:8" ht="17.25" customHeight="1">
      <c r="A78" s="193" t="s">
        <v>2472</v>
      </c>
      <c r="B78" s="194" t="s">
        <v>21</v>
      </c>
      <c r="C78" s="194">
        <f t="shared" si="5"/>
        <v>5560865131</v>
      </c>
      <c r="D78" s="194">
        <f>624706608+1659132630+208258468+53194000+2623433425+173100000+219040000</f>
        <v>5560865131</v>
      </c>
      <c r="E78" s="194"/>
      <c r="F78" s="194">
        <f>C78/C76%</f>
        <v>17.889163928928507</v>
      </c>
      <c r="G78" t="s">
        <v>2055</v>
      </c>
    </row>
    <row r="79" spans="1:8" ht="17.25" customHeight="1">
      <c r="A79" s="193" t="s">
        <v>2473</v>
      </c>
      <c r="B79" s="194" t="s">
        <v>22</v>
      </c>
      <c r="C79" s="194">
        <f t="shared" si="5"/>
        <v>4582172777</v>
      </c>
      <c r="D79" s="194">
        <f>958213207+1542991095+1505860783+575107692</f>
        <v>4582172777</v>
      </c>
      <c r="E79" s="194"/>
      <c r="F79" s="194">
        <f>C79/C76%</f>
        <v>14.740735124371884</v>
      </c>
      <c r="G79" t="s">
        <v>2056</v>
      </c>
    </row>
    <row r="80" spans="1:8" ht="17.25" customHeight="1">
      <c r="A80" s="193" t="s">
        <v>2474</v>
      </c>
      <c r="B80" s="194" t="s">
        <v>193</v>
      </c>
      <c r="C80" s="194">
        <f t="shared" si="5"/>
        <v>983639700</v>
      </c>
      <c r="D80" s="194">
        <f>81646800+334194800+87627100+480171000</f>
        <v>983639700</v>
      </c>
      <c r="E80" s="194"/>
      <c r="F80" s="194">
        <f>C80/C76%</f>
        <v>3.1643442927985044</v>
      </c>
      <c r="G80" s="204" t="s">
        <v>2057</v>
      </c>
    </row>
    <row r="81" spans="1:7" ht="17.25" customHeight="1">
      <c r="A81" s="193" t="s">
        <v>2475</v>
      </c>
      <c r="B81" s="194" t="s">
        <v>23</v>
      </c>
      <c r="C81" s="194">
        <f t="shared" si="5"/>
        <v>316711800</v>
      </c>
      <c r="D81" s="194">
        <f>69659800+14172000+232880000</f>
        <v>316711800</v>
      </c>
      <c r="E81" s="194"/>
      <c r="F81" s="194">
        <f>100-F77-F78-F79-F80</f>
        <v>1.0188539327885513</v>
      </c>
      <c r="G81" s="204" t="s">
        <v>2058</v>
      </c>
    </row>
    <row r="82" spans="1:7" ht="17.25" customHeight="1">
      <c r="A82" s="190" t="s">
        <v>765</v>
      </c>
      <c r="B82" s="191" t="s">
        <v>24</v>
      </c>
      <c r="C82" s="191">
        <f>C83+C84+C85+C86+C87</f>
        <v>65834133465.757263</v>
      </c>
      <c r="D82" s="191">
        <f>D83+D84+D85+D86+D87</f>
        <v>65834133465</v>
      </c>
      <c r="E82" s="191">
        <f>E83+E84+E85+E86+E87</f>
        <v>0.75726606249604489</v>
      </c>
      <c r="F82" s="191"/>
    </row>
    <row r="83" spans="1:7" ht="17.25" customHeight="1">
      <c r="A83" s="193" t="s">
        <v>2471</v>
      </c>
      <c r="B83" s="194" t="s">
        <v>778</v>
      </c>
      <c r="C83" s="194">
        <f>D83+E83</f>
        <v>3086015457</v>
      </c>
      <c r="D83" s="194">
        <f>9213629613-D94+350000000</f>
        <v>3086015457</v>
      </c>
      <c r="E83" s="194"/>
      <c r="F83" s="194">
        <f>C83/C82%</f>
        <v>4.6875614434951887</v>
      </c>
      <c r="G83" t="s">
        <v>2060</v>
      </c>
    </row>
    <row r="84" spans="1:7" ht="17.25" customHeight="1">
      <c r="A84" s="193" t="s">
        <v>2472</v>
      </c>
      <c r="B84" s="194" t="s">
        <v>21</v>
      </c>
      <c r="C84" s="194">
        <f>D84+E84</f>
        <v>1004593970</v>
      </c>
      <c r="D84" s="194">
        <f>274359770+382462500+47249700+44820000+255702000</f>
        <v>1004593970</v>
      </c>
      <c r="E84" s="194"/>
      <c r="F84" s="194">
        <f>C84/C82%</f>
        <v>1.5259469778280381</v>
      </c>
      <c r="G84" t="s">
        <v>2055</v>
      </c>
    </row>
    <row r="85" spans="1:7" ht="17.25" customHeight="1">
      <c r="A85" s="193" t="s">
        <v>2473</v>
      </c>
      <c r="B85" s="194" t="s">
        <v>22</v>
      </c>
      <c r="C85" s="194">
        <f>D85+E85</f>
        <v>60642441688.757263</v>
      </c>
      <c r="D85" s="194">
        <f>125218500+60517223188</f>
        <v>60642441688</v>
      </c>
      <c r="E85" s="203">
        <f>D85/D68</f>
        <v>0.75726606249604489</v>
      </c>
      <c r="F85" s="194">
        <f>C85/C82%</f>
        <v>92.11398175431232</v>
      </c>
      <c r="G85" t="s">
        <v>2056</v>
      </c>
    </row>
    <row r="86" spans="1:7" ht="17.25" customHeight="1">
      <c r="A86" s="193" t="s">
        <v>2474</v>
      </c>
      <c r="B86" s="194" t="s">
        <v>193</v>
      </c>
      <c r="C86" s="194">
        <f>D86+E86</f>
        <v>147913150</v>
      </c>
      <c r="D86" s="194">
        <f>66903150+81010000</f>
        <v>147913150</v>
      </c>
      <c r="E86" s="194"/>
      <c r="F86" s="194">
        <f>C86/C82%</f>
        <v>0.22467547184612832</v>
      </c>
      <c r="G86" s="204" t="s">
        <v>2057</v>
      </c>
    </row>
    <row r="87" spans="1:7" ht="17.25" customHeight="1">
      <c r="A87" s="193" t="s">
        <v>2475</v>
      </c>
      <c r="B87" s="194" t="s">
        <v>23</v>
      </c>
      <c r="C87" s="194">
        <f>D87+E87</f>
        <v>953169200</v>
      </c>
      <c r="D87" s="194">
        <f>56950000+888263200+7956000</f>
        <v>953169200</v>
      </c>
      <c r="E87" s="194"/>
      <c r="F87" s="194">
        <f>100-F83-F84-F85-F86</f>
        <v>1.4478343525183255</v>
      </c>
      <c r="G87" s="204" t="s">
        <v>2059</v>
      </c>
    </row>
    <row r="88" spans="1:7" ht="17.25" customHeight="1">
      <c r="A88" s="188" t="s">
        <v>2460</v>
      </c>
      <c r="B88" s="189" t="s">
        <v>25</v>
      </c>
      <c r="C88" s="189">
        <f>C59-C75</f>
        <v>15163693830.242737</v>
      </c>
      <c r="D88" s="189">
        <f>D59-D75</f>
        <v>15163693831</v>
      </c>
      <c r="E88" s="189">
        <f>E59-E75</f>
        <v>-0.75726606249604489</v>
      </c>
      <c r="F88" s="189"/>
      <c r="G88" s="2">
        <f>D77+D83</f>
        <v>22727729596</v>
      </c>
    </row>
    <row r="89" spans="1:7" ht="17.25" customHeight="1">
      <c r="A89" s="193" t="s">
        <v>2471</v>
      </c>
      <c r="B89" s="194" t="s">
        <v>2043</v>
      </c>
      <c r="C89" s="194"/>
      <c r="D89" s="194"/>
      <c r="E89" s="194">
        <f>D83</f>
        <v>3086015457</v>
      </c>
      <c r="F89" s="194"/>
      <c r="G89" s="2">
        <f>D78+D79+D85+D84</f>
        <v>71790073566</v>
      </c>
    </row>
    <row r="90" spans="1:7" ht="17.25" customHeight="1">
      <c r="A90" s="193" t="s">
        <v>2472</v>
      </c>
      <c r="B90" s="194" t="s">
        <v>2044</v>
      </c>
      <c r="C90" s="194">
        <f>D90+E90</f>
        <v>3790923457.75</v>
      </c>
      <c r="D90" s="194">
        <f>(D88-D89)*25%</f>
        <v>3790923457.75</v>
      </c>
      <c r="E90" s="194"/>
      <c r="F90" s="194"/>
    </row>
    <row r="91" spans="1:7" ht="17.25" customHeight="1">
      <c r="A91" s="193" t="s">
        <v>2473</v>
      </c>
      <c r="B91" s="194" t="s">
        <v>2045</v>
      </c>
      <c r="C91" s="194">
        <f>D91+E91</f>
        <v>2447578108.625</v>
      </c>
      <c r="D91" s="194">
        <f>D88-D90-D92-D94</f>
        <v>2447578108.625</v>
      </c>
      <c r="E91" s="194"/>
      <c r="F91" s="194"/>
      <c r="G91" s="2"/>
    </row>
    <row r="92" spans="1:7" ht="17.25" customHeight="1">
      <c r="A92" s="193" t="s">
        <v>2474</v>
      </c>
      <c r="B92" s="194" t="s">
        <v>2046</v>
      </c>
      <c r="C92" s="194">
        <f>D92+E92</f>
        <v>2447578108.625</v>
      </c>
      <c r="D92" s="194">
        <f>(D88-D89-D90-D94)*50%</f>
        <v>2447578108.625</v>
      </c>
      <c r="E92" s="194"/>
      <c r="F92" s="194"/>
    </row>
    <row r="93" spans="1:7" ht="17.25" customHeight="1">
      <c r="A93" s="193" t="s">
        <v>2475</v>
      </c>
      <c r="B93" s="194" t="s">
        <v>2047</v>
      </c>
      <c r="C93" s="194">
        <f>D93+E93</f>
        <v>0</v>
      </c>
      <c r="D93" s="194"/>
      <c r="E93" s="194"/>
      <c r="F93" s="194"/>
    </row>
    <row r="94" spans="1:7" ht="17.25" customHeight="1">
      <c r="A94" s="193" t="s">
        <v>2476</v>
      </c>
      <c r="B94" s="194" t="s">
        <v>2048</v>
      </c>
      <c r="C94" s="194">
        <f>C88-C89-C90-C91-C92-C93</f>
        <v>6477614155.2427368</v>
      </c>
      <c r="D94" s="194">
        <v>6477614156</v>
      </c>
      <c r="E94" s="194"/>
      <c r="F94" s="194"/>
    </row>
    <row r="95" spans="1:7" ht="17.25" customHeight="1">
      <c r="A95" s="198"/>
      <c r="B95" s="199"/>
      <c r="C95" s="199"/>
      <c r="D95" s="199"/>
      <c r="E95" s="199"/>
      <c r="F95" s="199"/>
      <c r="G95" s="2">
        <f>D89+D90+D91+D92+D93+D94</f>
        <v>15163693831</v>
      </c>
    </row>
    <row r="97" spans="1:6">
      <c r="D97" s="907" t="s">
        <v>2061</v>
      </c>
      <c r="E97" s="907"/>
      <c r="F97" s="907"/>
    </row>
    <row r="98" spans="1:6" ht="15.75">
      <c r="A98" s="860" t="s">
        <v>2050</v>
      </c>
      <c r="B98" s="860"/>
      <c r="C98" s="860"/>
      <c r="D98" s="860" t="s">
        <v>2051</v>
      </c>
      <c r="E98" s="860"/>
      <c r="F98" s="860"/>
    </row>
    <row r="99" spans="1:6" ht="15.75">
      <c r="A99" s="860" t="s">
        <v>2052</v>
      </c>
      <c r="B99" s="860"/>
      <c r="C99" s="860"/>
      <c r="D99" s="860" t="s">
        <v>2053</v>
      </c>
      <c r="E99" s="860"/>
      <c r="F99" s="860"/>
    </row>
  </sheetData>
  <mergeCells count="18">
    <mergeCell ref="A99:C99"/>
    <mergeCell ref="D99:F99"/>
    <mergeCell ref="A52:F52"/>
    <mergeCell ref="A53:F53"/>
    <mergeCell ref="E54:F54"/>
    <mergeCell ref="C56:E56"/>
    <mergeCell ref="D97:F97"/>
    <mergeCell ref="A98:C98"/>
    <mergeCell ref="D98:F98"/>
    <mergeCell ref="A48:C48"/>
    <mergeCell ref="A1:F1"/>
    <mergeCell ref="A2:F2"/>
    <mergeCell ref="E3:F3"/>
    <mergeCell ref="C5:E5"/>
    <mergeCell ref="D46:F46"/>
    <mergeCell ref="A47:C47"/>
    <mergeCell ref="D47:F47"/>
    <mergeCell ref="D48:F48"/>
  </mergeCells>
  <phoneticPr fontId="8" type="noConversion"/>
  <pageMargins left="0.75" right="0.75" top="1" bottom="1" header="0.5" footer="0.5"/>
  <pageSetup paperSize="9"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12"/>
  <sheetViews>
    <sheetView topLeftCell="A100" workbookViewId="0">
      <selection activeCell="B118" sqref="B118"/>
    </sheetView>
  </sheetViews>
  <sheetFormatPr defaultColWidth="9.140625" defaultRowHeight="12.75"/>
  <cols>
    <col min="1" max="1" width="8.140625" style="160" customWidth="1"/>
    <col min="2" max="2" width="39.7109375" style="121" customWidth="1"/>
    <col min="3" max="3" width="37.85546875" style="122" customWidth="1"/>
    <col min="4" max="4" width="20.140625" style="122" customWidth="1"/>
    <col min="5" max="5" width="15.42578125" style="121" bestFit="1" customWidth="1"/>
    <col min="6" max="16384" width="9.140625" style="121"/>
  </cols>
  <sheetData>
    <row r="1" spans="1:4" ht="18">
      <c r="A1" s="859" t="s">
        <v>2330</v>
      </c>
      <c r="B1" s="859"/>
    </row>
    <row r="2" spans="1:4" ht="15.75">
      <c r="A2" s="159" t="s">
        <v>2477</v>
      </c>
    </row>
    <row r="3" spans="1:4" ht="15.75">
      <c r="A3" s="159"/>
    </row>
    <row r="4" spans="1:4" ht="23.25">
      <c r="A4" s="908" t="s">
        <v>2328</v>
      </c>
      <c r="B4" s="908"/>
      <c r="C4" s="908"/>
      <c r="D4" s="908"/>
    </row>
    <row r="5" spans="1:4" ht="20.25">
      <c r="A5" s="865" t="s">
        <v>2329</v>
      </c>
      <c r="B5" s="865"/>
      <c r="C5" s="865"/>
      <c r="D5" s="865"/>
    </row>
    <row r="6" spans="1:4">
      <c r="D6" s="122" t="s">
        <v>2331</v>
      </c>
    </row>
    <row r="7" spans="1:4" s="1" customFormat="1" ht="23.25" customHeight="1">
      <c r="A7" s="61" t="s">
        <v>2478</v>
      </c>
      <c r="B7" s="864" t="s">
        <v>2479</v>
      </c>
      <c r="C7" s="864"/>
      <c r="D7" s="62" t="s">
        <v>2480</v>
      </c>
    </row>
    <row r="8" spans="1:4" s="6" customFormat="1" ht="20.25" customHeight="1">
      <c r="A8" s="161" t="s">
        <v>764</v>
      </c>
      <c r="B8" s="136" t="s">
        <v>2483</v>
      </c>
      <c r="C8" s="137"/>
      <c r="D8" s="126">
        <f>D9+D18</f>
        <v>87666434387</v>
      </c>
    </row>
    <row r="9" spans="1:4" s="9" customFormat="1" ht="18.75" customHeight="1">
      <c r="A9" s="162" t="s">
        <v>2482</v>
      </c>
      <c r="B9" s="138" t="s">
        <v>2484</v>
      </c>
      <c r="C9" s="139"/>
      <c r="D9" s="127">
        <f>D10+D15</f>
        <v>27218230000</v>
      </c>
    </row>
    <row r="10" spans="1:4" s="9" customFormat="1" ht="18.75" customHeight="1">
      <c r="A10" s="162">
        <v>1</v>
      </c>
      <c r="B10" s="138" t="s">
        <v>1805</v>
      </c>
      <c r="C10" s="139"/>
      <c r="D10" s="127">
        <f>D11+D12+D13+D14</f>
        <v>2060360000</v>
      </c>
    </row>
    <row r="11" spans="1:4" s="19" customFormat="1" ht="15">
      <c r="A11" s="123" t="s">
        <v>456</v>
      </c>
      <c r="B11" s="140" t="s">
        <v>455</v>
      </c>
      <c r="C11" s="18"/>
      <c r="D11" s="13">
        <v>1427000000</v>
      </c>
    </row>
    <row r="12" spans="1:4" s="19" customFormat="1" ht="15">
      <c r="A12" s="123" t="s">
        <v>457</v>
      </c>
      <c r="B12" s="140" t="s">
        <v>452</v>
      </c>
      <c r="C12" s="18"/>
      <c r="D12" s="13">
        <v>220000000</v>
      </c>
    </row>
    <row r="13" spans="1:4" s="19" customFormat="1" ht="15">
      <c r="A13" s="123" t="s">
        <v>458</v>
      </c>
      <c r="B13" s="140" t="s">
        <v>453</v>
      </c>
      <c r="C13" s="18"/>
      <c r="D13" s="13">
        <v>323000000</v>
      </c>
    </row>
    <row r="14" spans="1:4" s="19" customFormat="1" ht="15">
      <c r="A14" s="123" t="s">
        <v>459</v>
      </c>
      <c r="B14" s="140" t="s">
        <v>454</v>
      </c>
      <c r="C14" s="18"/>
      <c r="D14" s="13">
        <v>90360000</v>
      </c>
    </row>
    <row r="15" spans="1:4" s="5" customFormat="1" ht="16.5">
      <c r="A15" s="56">
        <v>2</v>
      </c>
      <c r="B15" s="138" t="s">
        <v>1804</v>
      </c>
      <c r="C15" s="8"/>
      <c r="D15" s="4">
        <f>D16+D17</f>
        <v>25157870000</v>
      </c>
    </row>
    <row r="16" spans="1:4" s="19" customFormat="1" ht="15">
      <c r="A16" s="123" t="s">
        <v>460</v>
      </c>
      <c r="B16" s="140" t="s">
        <v>1803</v>
      </c>
      <c r="C16" s="18"/>
      <c r="D16" s="13">
        <v>22105143000</v>
      </c>
    </row>
    <row r="17" spans="1:4" s="19" customFormat="1" ht="15">
      <c r="A17" s="123" t="s">
        <v>461</v>
      </c>
      <c r="B17" s="140" t="s">
        <v>462</v>
      </c>
      <c r="C17" s="18"/>
      <c r="D17" s="13">
        <v>3052727000</v>
      </c>
    </row>
    <row r="18" spans="1:4" s="9" customFormat="1" ht="16.5">
      <c r="A18" s="162" t="s">
        <v>765</v>
      </c>
      <c r="B18" s="138" t="s">
        <v>763</v>
      </c>
      <c r="C18" s="139"/>
      <c r="D18" s="127">
        <f>D19+D25+D28</f>
        <v>60448204387</v>
      </c>
    </row>
    <row r="19" spans="1:4" s="14" customFormat="1" ht="15.75">
      <c r="A19" s="56">
        <v>1</v>
      </c>
      <c r="B19" s="141" t="s">
        <v>467</v>
      </c>
      <c r="C19" s="8"/>
      <c r="D19" s="4">
        <f>D20+D21+D22+D23+D24</f>
        <v>20810040300</v>
      </c>
    </row>
    <row r="20" spans="1:4" s="14" customFormat="1" ht="15">
      <c r="A20" s="123" t="s">
        <v>456</v>
      </c>
      <c r="B20" s="142" t="s">
        <v>2451</v>
      </c>
      <c r="C20" s="124"/>
      <c r="D20" s="128">
        <v>16646555300</v>
      </c>
    </row>
    <row r="21" spans="1:4" s="14" customFormat="1" ht="15">
      <c r="A21" s="123" t="s">
        <v>457</v>
      </c>
      <c r="B21" s="142" t="s">
        <v>2220</v>
      </c>
      <c r="C21" s="124"/>
      <c r="D21" s="128">
        <v>1893660000</v>
      </c>
    </row>
    <row r="22" spans="1:4" s="14" customFormat="1" ht="15">
      <c r="A22" s="123" t="s">
        <v>458</v>
      </c>
      <c r="B22" s="142" t="s">
        <v>2452</v>
      </c>
      <c r="C22" s="124"/>
      <c r="D22" s="128">
        <v>252803000</v>
      </c>
    </row>
    <row r="23" spans="1:4" s="14" customFormat="1" ht="15">
      <c r="A23" s="123" t="s">
        <v>459</v>
      </c>
      <c r="B23" s="142" t="s">
        <v>2453</v>
      </c>
      <c r="C23" s="124"/>
      <c r="D23" s="128">
        <v>320024000</v>
      </c>
    </row>
    <row r="24" spans="1:4" s="14" customFormat="1" ht="15">
      <c r="A24" s="123" t="s">
        <v>468</v>
      </c>
      <c r="B24" s="142" t="s">
        <v>2454</v>
      </c>
      <c r="C24" s="124"/>
      <c r="D24" s="128">
        <v>1696998000</v>
      </c>
    </row>
    <row r="25" spans="1:4" s="14" customFormat="1" ht="15.75">
      <c r="A25" s="123">
        <v>2</v>
      </c>
      <c r="B25" s="141" t="s">
        <v>2449</v>
      </c>
      <c r="C25" s="8"/>
      <c r="D25" s="4">
        <f>D26+D27</f>
        <v>38684397800</v>
      </c>
    </row>
    <row r="26" spans="1:4" s="14" customFormat="1" ht="15">
      <c r="A26" s="123" t="s">
        <v>460</v>
      </c>
      <c r="B26" s="142" t="s">
        <v>480</v>
      </c>
      <c r="C26" s="18"/>
      <c r="D26" s="128">
        <v>34590071200</v>
      </c>
    </row>
    <row r="27" spans="1:4" s="14" customFormat="1" ht="15">
      <c r="A27" s="123" t="s">
        <v>461</v>
      </c>
      <c r="B27" s="142" t="s">
        <v>2448</v>
      </c>
      <c r="C27" s="18"/>
      <c r="D27" s="128">
        <v>4094326600</v>
      </c>
    </row>
    <row r="28" spans="1:4" s="14" customFormat="1" ht="15.75">
      <c r="A28" s="56">
        <v>3</v>
      </c>
      <c r="B28" s="141" t="s">
        <v>2450</v>
      </c>
      <c r="C28" s="8"/>
      <c r="D28" s="4">
        <f>D29+D30+D31+D32+D33+D34+D35+D36+D38+D37</f>
        <v>953766287</v>
      </c>
    </row>
    <row r="29" spans="1:4" s="14" customFormat="1" ht="15">
      <c r="A29" s="125" t="s">
        <v>469</v>
      </c>
      <c r="B29" s="142" t="s">
        <v>478</v>
      </c>
      <c r="C29" s="124"/>
      <c r="D29" s="128">
        <v>480000000</v>
      </c>
    </row>
    <row r="30" spans="1:4" s="14" customFormat="1" ht="15">
      <c r="A30" s="125" t="s">
        <v>470</v>
      </c>
      <c r="B30" s="142" t="s">
        <v>479</v>
      </c>
      <c r="C30" s="124"/>
      <c r="D30" s="128">
        <v>84000000</v>
      </c>
    </row>
    <row r="31" spans="1:4" s="14" customFormat="1" ht="15">
      <c r="A31" s="125" t="s">
        <v>471</v>
      </c>
      <c r="B31" s="140" t="s">
        <v>774</v>
      </c>
      <c r="C31" s="124"/>
      <c r="D31" s="128">
        <v>97404387</v>
      </c>
    </row>
    <row r="32" spans="1:4" s="14" customFormat="1" ht="15">
      <c r="A32" s="125" t="s">
        <v>472</v>
      </c>
      <c r="B32" s="142" t="s">
        <v>2221</v>
      </c>
      <c r="C32" s="124"/>
      <c r="D32" s="128">
        <v>13010000</v>
      </c>
    </row>
    <row r="33" spans="1:4" s="14" customFormat="1" ht="15">
      <c r="A33" s="125" t="s">
        <v>473</v>
      </c>
      <c r="B33" s="140" t="s">
        <v>2333</v>
      </c>
      <c r="C33" s="12"/>
      <c r="D33" s="15">
        <v>39000000</v>
      </c>
    </row>
    <row r="34" spans="1:4" s="14" customFormat="1" ht="15">
      <c r="A34" s="125" t="s">
        <v>474</v>
      </c>
      <c r="B34" s="140" t="s">
        <v>463</v>
      </c>
      <c r="C34" s="12"/>
      <c r="D34" s="15">
        <v>20916800</v>
      </c>
    </row>
    <row r="35" spans="1:4" s="14" customFormat="1" ht="15">
      <c r="A35" s="125" t="s">
        <v>475</v>
      </c>
      <c r="B35" s="140" t="s">
        <v>464</v>
      </c>
      <c r="C35" s="12"/>
      <c r="D35" s="15">
        <v>47775000</v>
      </c>
    </row>
    <row r="36" spans="1:4" s="14" customFormat="1" ht="15">
      <c r="A36" s="125" t="s">
        <v>476</v>
      </c>
      <c r="B36" s="140" t="s">
        <v>465</v>
      </c>
      <c r="C36" s="12"/>
      <c r="D36" s="15">
        <v>48605000</v>
      </c>
    </row>
    <row r="37" spans="1:4" s="14" customFormat="1" ht="15">
      <c r="A37" s="125" t="s">
        <v>477</v>
      </c>
      <c r="B37" s="140" t="s">
        <v>2334</v>
      </c>
      <c r="C37" s="12"/>
      <c r="D37" s="15">
        <v>83985100</v>
      </c>
    </row>
    <row r="38" spans="1:4" s="14" customFormat="1" ht="15">
      <c r="A38" s="125" t="s">
        <v>2335</v>
      </c>
      <c r="B38" s="140" t="s">
        <v>466</v>
      </c>
      <c r="C38" s="12"/>
      <c r="D38" s="15">
        <v>39070000</v>
      </c>
    </row>
    <row r="39" spans="1:4" s="14" customFormat="1" ht="18">
      <c r="A39" s="167" t="s">
        <v>776</v>
      </c>
      <c r="B39" s="143" t="s">
        <v>777</v>
      </c>
      <c r="C39" s="12"/>
      <c r="D39" s="15"/>
    </row>
    <row r="40" spans="1:4" s="14" customFormat="1" ht="18">
      <c r="A40" s="129" t="s">
        <v>2482</v>
      </c>
      <c r="B40" s="143" t="s">
        <v>2464</v>
      </c>
      <c r="C40" s="139"/>
      <c r="D40" s="127">
        <f>D41+D44+D47+D48</f>
        <v>5964825099</v>
      </c>
    </row>
    <row r="41" spans="1:4" s="14" customFormat="1" ht="15.75">
      <c r="A41" s="56">
        <v>1</v>
      </c>
      <c r="B41" s="141" t="s">
        <v>2466</v>
      </c>
      <c r="C41" s="8"/>
      <c r="D41" s="4">
        <f>D42+D43</f>
        <v>3539409612</v>
      </c>
    </row>
    <row r="42" spans="1:4" s="19" customFormat="1" ht="15">
      <c r="A42" s="123" t="s">
        <v>456</v>
      </c>
      <c r="B42" s="140" t="s">
        <v>2462</v>
      </c>
      <c r="C42" s="18"/>
      <c r="D42" s="13">
        <f>1677536720+690974372</f>
        <v>2368511092</v>
      </c>
    </row>
    <row r="43" spans="1:4" s="19" customFormat="1" ht="15">
      <c r="A43" s="123" t="s">
        <v>457</v>
      </c>
      <c r="B43" s="140" t="s">
        <v>2463</v>
      </c>
      <c r="C43" s="18"/>
      <c r="D43" s="13">
        <v>1170898520</v>
      </c>
    </row>
    <row r="44" spans="1:4" s="14" customFormat="1" ht="15.75">
      <c r="A44" s="56">
        <v>2</v>
      </c>
      <c r="B44" s="141" t="s">
        <v>201</v>
      </c>
      <c r="C44" s="8"/>
      <c r="D44" s="4">
        <f>D45+D46</f>
        <v>1636293211</v>
      </c>
    </row>
    <row r="45" spans="1:4" s="19" customFormat="1" ht="15">
      <c r="A45" s="123">
        <v>2.1</v>
      </c>
      <c r="B45" s="140" t="s">
        <v>235</v>
      </c>
      <c r="C45" s="18"/>
      <c r="D45" s="13">
        <v>119515901</v>
      </c>
    </row>
    <row r="46" spans="1:4" s="19" customFormat="1" ht="15">
      <c r="A46" s="123">
        <v>2.2000000000000002</v>
      </c>
      <c r="B46" s="140" t="s">
        <v>236</v>
      </c>
      <c r="C46" s="18"/>
      <c r="D46" s="13">
        <v>1516777310</v>
      </c>
    </row>
    <row r="47" spans="1:4" s="14" customFormat="1" ht="15.75">
      <c r="A47" s="56">
        <v>3</v>
      </c>
      <c r="B47" s="141" t="s">
        <v>2337</v>
      </c>
      <c r="C47" s="8"/>
      <c r="D47" s="4">
        <v>71400000</v>
      </c>
    </row>
    <row r="48" spans="1:4" s="14" customFormat="1" ht="15.75">
      <c r="A48" s="56">
        <v>4</v>
      </c>
      <c r="B48" s="141" t="s">
        <v>2336</v>
      </c>
      <c r="C48" s="8"/>
      <c r="D48" s="15">
        <v>717722276</v>
      </c>
    </row>
    <row r="49" spans="1:5" s="14" customFormat="1" ht="18">
      <c r="A49" s="129" t="s">
        <v>765</v>
      </c>
      <c r="B49" s="138" t="s">
        <v>796</v>
      </c>
      <c r="C49" s="12"/>
      <c r="D49" s="130">
        <v>48100000</v>
      </c>
    </row>
    <row r="50" spans="1:5" s="5" customFormat="1" ht="18">
      <c r="A50" s="129" t="s">
        <v>192</v>
      </c>
      <c r="B50" s="138" t="s">
        <v>2456</v>
      </c>
      <c r="C50" s="8"/>
      <c r="D50" s="4">
        <f>D51+D52+D53+D54</f>
        <v>2060360000</v>
      </c>
    </row>
    <row r="51" spans="1:5" s="5" customFormat="1" ht="15.75">
      <c r="A51" s="123" t="s">
        <v>456</v>
      </c>
      <c r="B51" s="140" t="s">
        <v>2457</v>
      </c>
      <c r="C51" s="18"/>
      <c r="D51" s="13">
        <v>1427000000</v>
      </c>
    </row>
    <row r="52" spans="1:5" s="5" customFormat="1" ht="15.75">
      <c r="A52" s="123" t="s">
        <v>457</v>
      </c>
      <c r="B52" s="140" t="s">
        <v>2459</v>
      </c>
      <c r="C52" s="18"/>
      <c r="D52" s="13">
        <v>220000000</v>
      </c>
    </row>
    <row r="53" spans="1:5" s="5" customFormat="1" ht="15.75">
      <c r="A53" s="123" t="s">
        <v>458</v>
      </c>
      <c r="B53" s="140" t="s">
        <v>2458</v>
      </c>
      <c r="C53" s="18"/>
      <c r="D53" s="13">
        <v>323000000</v>
      </c>
    </row>
    <row r="54" spans="1:5" s="5" customFormat="1" ht="15.75">
      <c r="A54" s="123" t="s">
        <v>459</v>
      </c>
      <c r="B54" s="140" t="s">
        <v>454</v>
      </c>
      <c r="C54" s="18"/>
      <c r="D54" s="13">
        <v>90360000</v>
      </c>
    </row>
    <row r="55" spans="1:5" s="5" customFormat="1" ht="18">
      <c r="A55" s="167" t="s">
        <v>2460</v>
      </c>
      <c r="B55" s="143" t="s">
        <v>2461</v>
      </c>
      <c r="C55" s="144"/>
      <c r="D55" s="4"/>
    </row>
    <row r="56" spans="1:5" s="5" customFormat="1" ht="15.75">
      <c r="A56" s="56" t="s">
        <v>2482</v>
      </c>
      <c r="B56" s="141" t="s">
        <v>804</v>
      </c>
      <c r="C56" s="8"/>
      <c r="D56" s="4">
        <f>D58+D59+D57</f>
        <v>81056485702</v>
      </c>
    </row>
    <row r="57" spans="1:5" s="19" customFormat="1" ht="15">
      <c r="A57" s="123">
        <v>1</v>
      </c>
      <c r="B57" s="140" t="s">
        <v>1802</v>
      </c>
      <c r="C57" s="18"/>
      <c r="D57" s="13">
        <v>1463336414</v>
      </c>
    </row>
    <row r="58" spans="1:5" s="19" customFormat="1" ht="15">
      <c r="A58" s="123">
        <v>2</v>
      </c>
      <c r="B58" s="140" t="s">
        <v>806</v>
      </c>
      <c r="C58" s="18"/>
      <c r="D58" s="13">
        <f>D15</f>
        <v>25157870000</v>
      </c>
    </row>
    <row r="59" spans="1:5" s="19" customFormat="1" ht="16.5">
      <c r="A59" s="123">
        <v>3</v>
      </c>
      <c r="B59" s="145" t="s">
        <v>2465</v>
      </c>
      <c r="C59" s="18"/>
      <c r="D59" s="13">
        <f>D18-D40-D49</f>
        <v>54435279288</v>
      </c>
    </row>
    <row r="60" spans="1:5" s="19" customFormat="1" ht="16.5">
      <c r="A60" s="123"/>
      <c r="B60" s="145" t="s">
        <v>803</v>
      </c>
      <c r="C60" s="18"/>
      <c r="D60" s="13"/>
    </row>
    <row r="61" spans="1:5" s="5" customFormat="1" ht="16.5">
      <c r="A61" s="56" t="s">
        <v>765</v>
      </c>
      <c r="B61" s="138" t="s">
        <v>807</v>
      </c>
      <c r="C61" s="8"/>
      <c r="D61" s="4" t="e">
        <f>#REF!</f>
        <v>#REF!</v>
      </c>
    </row>
    <row r="62" spans="1:5" s="19" customFormat="1" ht="15">
      <c r="A62" s="123">
        <v>1</v>
      </c>
      <c r="B62" s="140" t="s">
        <v>2467</v>
      </c>
      <c r="C62" s="18"/>
      <c r="D62" s="13">
        <v>20864780123</v>
      </c>
      <c r="E62" s="158"/>
    </row>
    <row r="63" spans="1:5" s="19" customFormat="1" ht="15">
      <c r="A63" s="123">
        <v>2</v>
      </c>
      <c r="B63" s="140" t="s">
        <v>2468</v>
      </c>
      <c r="C63" s="18"/>
      <c r="D63" s="13">
        <v>46802112375</v>
      </c>
    </row>
    <row r="64" spans="1:5" s="19" customFormat="1" ht="15">
      <c r="A64" s="123">
        <v>3</v>
      </c>
      <c r="B64" s="140" t="s">
        <v>1800</v>
      </c>
      <c r="C64" s="18"/>
      <c r="D64" s="13">
        <v>212084500</v>
      </c>
    </row>
    <row r="65" spans="1:4" s="19" customFormat="1" ht="15">
      <c r="A65" s="123">
        <v>4</v>
      </c>
      <c r="B65" s="140" t="s">
        <v>1801</v>
      </c>
      <c r="C65" s="18"/>
      <c r="D65" s="13">
        <v>573209550</v>
      </c>
    </row>
    <row r="66" spans="1:4" s="5" customFormat="1" ht="16.5">
      <c r="A66" s="56" t="s">
        <v>192</v>
      </c>
      <c r="B66" s="138" t="s">
        <v>1806</v>
      </c>
      <c r="C66" s="8"/>
      <c r="D66" s="4" t="e">
        <f>D56-D61</f>
        <v>#REF!</v>
      </c>
    </row>
    <row r="67" spans="1:4" s="5" customFormat="1" ht="18">
      <c r="A67" s="167" t="s">
        <v>2322</v>
      </c>
      <c r="B67" s="138" t="s">
        <v>802</v>
      </c>
      <c r="C67" s="8"/>
      <c r="D67" s="4"/>
    </row>
    <row r="68" spans="1:4" s="5" customFormat="1" ht="16.5">
      <c r="A68" s="56">
        <v>1</v>
      </c>
      <c r="B68" s="138" t="s">
        <v>797</v>
      </c>
      <c r="C68" s="8"/>
      <c r="D68" s="4" t="e">
        <f>D66*20%</f>
        <v>#REF!</v>
      </c>
    </row>
    <row r="69" spans="1:4" s="5" customFormat="1" ht="16.5">
      <c r="A69" s="56">
        <v>2</v>
      </c>
      <c r="B69" s="138" t="s">
        <v>798</v>
      </c>
      <c r="C69" s="8"/>
      <c r="D69" s="4" t="e">
        <f>D66*20%</f>
        <v>#REF!</v>
      </c>
    </row>
    <row r="70" spans="1:4" s="5" customFormat="1" ht="16.5">
      <c r="A70" s="56">
        <v>3</v>
      </c>
      <c r="B70" s="138" t="s">
        <v>799</v>
      </c>
      <c r="C70" s="8"/>
      <c r="D70" s="4">
        <v>0</v>
      </c>
    </row>
    <row r="71" spans="1:4" s="5" customFormat="1" ht="16.5">
      <c r="A71" s="56">
        <v>4</v>
      </c>
      <c r="B71" s="138" t="s">
        <v>800</v>
      </c>
      <c r="C71" s="8"/>
      <c r="D71" s="4" t="e">
        <f>D66*10%</f>
        <v>#REF!</v>
      </c>
    </row>
    <row r="72" spans="1:4" s="5" customFormat="1" ht="16.5">
      <c r="A72" s="56">
        <v>5</v>
      </c>
      <c r="B72" s="138" t="s">
        <v>801</v>
      </c>
      <c r="C72" s="8"/>
      <c r="D72" s="4" t="e">
        <f>D66-D68-D69-D71</f>
        <v>#REF!</v>
      </c>
    </row>
    <row r="73" spans="1:4" s="5" customFormat="1" ht="16.5">
      <c r="A73" s="56"/>
      <c r="B73" s="145" t="s">
        <v>1808</v>
      </c>
      <c r="C73" s="18"/>
      <c r="D73" s="13" t="e">
        <f>#REF!</f>
        <v>#REF!</v>
      </c>
    </row>
    <row r="74" spans="1:4" s="5" customFormat="1" ht="16.5">
      <c r="A74" s="56"/>
      <c r="B74" s="145" t="s">
        <v>1807</v>
      </c>
      <c r="C74" s="18"/>
      <c r="D74" s="13" t="e">
        <f>D72-D73</f>
        <v>#REF!</v>
      </c>
    </row>
    <row r="75" spans="1:4" s="5" customFormat="1" ht="18">
      <c r="A75" s="167" t="s">
        <v>2323</v>
      </c>
      <c r="B75" s="143" t="s">
        <v>1809</v>
      </c>
      <c r="C75" s="8"/>
      <c r="D75" s="4"/>
    </row>
    <row r="76" spans="1:4" s="5" customFormat="1" ht="16.5">
      <c r="A76" s="56" t="s">
        <v>2482</v>
      </c>
      <c r="B76" s="138" t="s">
        <v>1810</v>
      </c>
      <c r="C76" s="8"/>
      <c r="D76" s="4"/>
    </row>
    <row r="77" spans="1:4" s="5" customFormat="1" ht="16.5">
      <c r="A77" s="123">
        <v>1</v>
      </c>
      <c r="B77" s="145" t="s">
        <v>1779</v>
      </c>
      <c r="C77" s="18"/>
      <c r="D77" s="13">
        <v>1455145194</v>
      </c>
    </row>
    <row r="78" spans="1:4" s="5" customFormat="1" ht="16.5">
      <c r="A78" s="131">
        <v>2</v>
      </c>
      <c r="B78" s="145" t="s">
        <v>2455</v>
      </c>
      <c r="C78" s="146"/>
      <c r="D78" s="132">
        <v>29600000</v>
      </c>
    </row>
    <row r="79" spans="1:4" s="5" customFormat="1" ht="16.5">
      <c r="A79" s="123">
        <v>3</v>
      </c>
      <c r="B79" s="145" t="s">
        <v>1780</v>
      </c>
      <c r="C79" s="18"/>
      <c r="D79" s="13" t="e">
        <f>D68+D69</f>
        <v>#REF!</v>
      </c>
    </row>
    <row r="80" spans="1:4" s="5" customFormat="1" ht="16.5">
      <c r="A80" s="123">
        <v>4</v>
      </c>
      <c r="B80" s="145" t="s">
        <v>1781</v>
      </c>
      <c r="C80" s="18"/>
      <c r="D80" s="13" t="e">
        <f>D77+D79+D78</f>
        <v>#REF!</v>
      </c>
    </row>
    <row r="81" spans="1:4" s="5" customFormat="1" ht="16.5">
      <c r="A81" s="56">
        <v>5</v>
      </c>
      <c r="B81" s="138" t="s">
        <v>1782</v>
      </c>
      <c r="C81" s="8"/>
      <c r="D81" s="4">
        <f>3644749730+D91</f>
        <v>3728102430</v>
      </c>
    </row>
    <row r="82" spans="1:4" s="5" customFormat="1" ht="16.5">
      <c r="A82" s="56"/>
      <c r="B82" s="145" t="s">
        <v>447</v>
      </c>
      <c r="C82" s="8"/>
      <c r="D82" s="4"/>
    </row>
    <row r="83" spans="1:4" s="19" customFormat="1" ht="16.5">
      <c r="A83" s="123" t="s">
        <v>2324</v>
      </c>
      <c r="B83" s="145" t="s">
        <v>442</v>
      </c>
      <c r="C83" s="18"/>
      <c r="D83" s="13">
        <v>755950000</v>
      </c>
    </row>
    <row r="84" spans="1:4" s="19" customFormat="1" ht="16.5">
      <c r="A84" s="123" t="s">
        <v>2324</v>
      </c>
      <c r="B84" s="145" t="s">
        <v>443</v>
      </c>
      <c r="C84" s="18"/>
      <c r="D84" s="13">
        <v>255450000</v>
      </c>
    </row>
    <row r="85" spans="1:4" s="19" customFormat="1" ht="16.5">
      <c r="A85" s="123" t="s">
        <v>2324</v>
      </c>
      <c r="B85" s="145" t="s">
        <v>1812</v>
      </c>
      <c r="C85" s="18"/>
      <c r="D85" s="13">
        <v>493566000</v>
      </c>
    </row>
    <row r="86" spans="1:4" s="19" customFormat="1" ht="16.5">
      <c r="A86" s="123" t="s">
        <v>2324</v>
      </c>
      <c r="B86" s="145" t="s">
        <v>444</v>
      </c>
      <c r="C86" s="18"/>
      <c r="D86" s="13">
        <v>151650000</v>
      </c>
    </row>
    <row r="87" spans="1:4" s="19" customFormat="1" ht="16.5">
      <c r="A87" s="123" t="s">
        <v>2324</v>
      </c>
      <c r="B87" s="145" t="s">
        <v>445</v>
      </c>
      <c r="C87" s="18"/>
      <c r="D87" s="13">
        <v>154600000</v>
      </c>
    </row>
    <row r="88" spans="1:4" s="19" customFormat="1" ht="16.5">
      <c r="A88" s="123" t="s">
        <v>2324</v>
      </c>
      <c r="B88" s="145" t="s">
        <v>446</v>
      </c>
      <c r="C88" s="18"/>
      <c r="D88" s="13">
        <v>272500000</v>
      </c>
    </row>
    <row r="89" spans="1:4" s="19" customFormat="1" ht="16.5">
      <c r="A89" s="123" t="s">
        <v>2324</v>
      </c>
      <c r="B89" s="145" t="s">
        <v>2321</v>
      </c>
      <c r="C89" s="18"/>
      <c r="D89" s="13">
        <v>493536000</v>
      </c>
    </row>
    <row r="90" spans="1:4" s="19" customFormat="1" ht="16.5">
      <c r="A90" s="123" t="s">
        <v>2324</v>
      </c>
      <c r="B90" s="145" t="s">
        <v>1816</v>
      </c>
      <c r="C90" s="18"/>
      <c r="D90" s="13">
        <v>78395830</v>
      </c>
    </row>
    <row r="91" spans="1:4" s="19" customFormat="1" ht="16.5">
      <c r="A91" s="123" t="s">
        <v>2324</v>
      </c>
      <c r="B91" s="145" t="s">
        <v>2332</v>
      </c>
      <c r="C91" s="18"/>
      <c r="D91" s="13">
        <f>20000000+15200000+5000000+20600000+22552700</f>
        <v>83352700</v>
      </c>
    </row>
    <row r="92" spans="1:4" s="19" customFormat="1" ht="16.5">
      <c r="A92" s="123" t="s">
        <v>2324</v>
      </c>
      <c r="B92" s="145" t="s">
        <v>1814</v>
      </c>
      <c r="C92" s="18"/>
      <c r="D92" s="13">
        <v>78150000</v>
      </c>
    </row>
    <row r="93" spans="1:4" s="19" customFormat="1" ht="16.5">
      <c r="A93" s="123" t="s">
        <v>2324</v>
      </c>
      <c r="B93" s="145" t="s">
        <v>1811</v>
      </c>
      <c r="C93" s="18"/>
      <c r="D93" s="13">
        <v>286186300</v>
      </c>
    </row>
    <row r="94" spans="1:4" s="19" customFormat="1" ht="15">
      <c r="A94" s="123" t="s">
        <v>2324</v>
      </c>
      <c r="B94" s="140" t="s">
        <v>2326</v>
      </c>
      <c r="C94" s="18"/>
      <c r="D94" s="13">
        <v>364920000</v>
      </c>
    </row>
    <row r="95" spans="1:4" s="19" customFormat="1" ht="16.5">
      <c r="A95" s="123" t="s">
        <v>2324</v>
      </c>
      <c r="B95" s="145" t="s">
        <v>1813</v>
      </c>
      <c r="C95" s="18"/>
      <c r="D95" s="13">
        <v>259845600</v>
      </c>
    </row>
    <row r="96" spans="1:4" s="5" customFormat="1" ht="16.5">
      <c r="A96" s="56">
        <v>6</v>
      </c>
      <c r="B96" s="138" t="s">
        <v>1815</v>
      </c>
      <c r="C96" s="8"/>
      <c r="D96" s="4" t="e">
        <f>D80-D81</f>
        <v>#REF!</v>
      </c>
    </row>
    <row r="97" spans="1:4" ht="18.75" customHeight="1">
      <c r="A97" s="163" t="s">
        <v>765</v>
      </c>
      <c r="B97" s="147" t="s">
        <v>1817</v>
      </c>
      <c r="C97" s="148"/>
      <c r="D97" s="133"/>
    </row>
    <row r="98" spans="1:4" ht="18.75" customHeight="1">
      <c r="A98" s="164">
        <v>1</v>
      </c>
      <c r="B98" s="145" t="s">
        <v>1818</v>
      </c>
      <c r="C98" s="149"/>
      <c r="D98" s="135">
        <v>294802715</v>
      </c>
    </row>
    <row r="99" spans="1:4" ht="18.75" customHeight="1">
      <c r="A99" s="164">
        <v>2</v>
      </c>
      <c r="B99" s="145" t="s">
        <v>1780</v>
      </c>
      <c r="C99" s="149"/>
      <c r="D99" s="134">
        <v>0</v>
      </c>
    </row>
    <row r="100" spans="1:4" ht="18.75" customHeight="1">
      <c r="A100" s="164">
        <v>3</v>
      </c>
      <c r="B100" s="145" t="s">
        <v>2325</v>
      </c>
      <c r="C100" s="149"/>
      <c r="D100" s="134">
        <f>D98</f>
        <v>294802715</v>
      </c>
    </row>
    <row r="101" spans="1:4" ht="18.75" customHeight="1">
      <c r="A101" s="164">
        <v>4</v>
      </c>
      <c r="B101" s="145" t="s">
        <v>1819</v>
      </c>
      <c r="C101" s="149"/>
      <c r="D101" s="134">
        <v>0</v>
      </c>
    </row>
    <row r="102" spans="1:4" ht="18.75" customHeight="1">
      <c r="A102" s="164">
        <v>5</v>
      </c>
      <c r="B102" s="138" t="s">
        <v>1820</v>
      </c>
      <c r="C102" s="148"/>
      <c r="D102" s="133">
        <f>D100</f>
        <v>294802715</v>
      </c>
    </row>
    <row r="103" spans="1:4" ht="18.75" customHeight="1">
      <c r="A103" s="163" t="s">
        <v>192</v>
      </c>
      <c r="B103" s="147" t="s">
        <v>2319</v>
      </c>
      <c r="C103" s="148"/>
      <c r="D103" s="133"/>
    </row>
    <row r="104" spans="1:4" ht="18.75" customHeight="1">
      <c r="A104" s="164">
        <v>1</v>
      </c>
      <c r="B104" s="145" t="s">
        <v>1818</v>
      </c>
      <c r="C104" s="149"/>
      <c r="D104" s="135">
        <v>1213654519</v>
      </c>
    </row>
    <row r="105" spans="1:4" ht="18.75" customHeight="1">
      <c r="A105" s="164">
        <v>2</v>
      </c>
      <c r="B105" s="145" t="s">
        <v>1780</v>
      </c>
      <c r="C105" s="149"/>
      <c r="D105" s="134" t="e">
        <f>D71</f>
        <v>#REF!</v>
      </c>
    </row>
    <row r="106" spans="1:4" ht="16.5">
      <c r="A106" s="164">
        <v>3</v>
      </c>
      <c r="B106" s="145" t="s">
        <v>2325</v>
      </c>
      <c r="C106" s="149"/>
      <c r="D106" s="134" t="e">
        <f>D104+D105</f>
        <v>#REF!</v>
      </c>
    </row>
    <row r="107" spans="1:4" ht="16.5">
      <c r="A107" s="164">
        <v>4</v>
      </c>
      <c r="B107" s="145" t="s">
        <v>1819</v>
      </c>
      <c r="C107" s="149"/>
      <c r="D107" s="134">
        <v>0</v>
      </c>
    </row>
    <row r="108" spans="1:4" ht="16.5">
      <c r="A108" s="165">
        <v>5</v>
      </c>
      <c r="B108" s="150" t="s">
        <v>2320</v>
      </c>
      <c r="C108" s="151"/>
      <c r="D108" s="152" t="e">
        <f>D106-D107</f>
        <v>#REF!</v>
      </c>
    </row>
    <row r="109" spans="1:4" ht="16.5">
      <c r="B109" s="9"/>
      <c r="C109" s="153"/>
      <c r="D109" s="153"/>
    </row>
    <row r="110" spans="1:4" s="154" customFormat="1" ht="18">
      <c r="A110" s="166"/>
      <c r="C110" s="899" t="s">
        <v>2327</v>
      </c>
      <c r="D110" s="899"/>
    </row>
    <row r="111" spans="1:4" s="154" customFormat="1" ht="18">
      <c r="A111" s="166"/>
      <c r="C111" s="157"/>
      <c r="D111" s="157"/>
    </row>
    <row r="112" spans="1:4" s="154" customFormat="1" ht="18.75">
      <c r="A112" s="166"/>
      <c r="B112" s="156" t="s">
        <v>805</v>
      </c>
      <c r="C112" s="155"/>
      <c r="D112" s="155"/>
    </row>
  </sheetData>
  <mergeCells count="5">
    <mergeCell ref="C110:D110"/>
    <mergeCell ref="A5:D5"/>
    <mergeCell ref="A1:B1"/>
    <mergeCell ref="B7:C7"/>
    <mergeCell ref="A4:D4"/>
  </mergeCells>
  <phoneticPr fontId="0" type="noConversion"/>
  <pageMargins left="0.41" right="0.25" top="0.55000000000000004" bottom="0.45" header="0.38" footer="0.22"/>
  <pageSetup orientation="portrait" r:id="rId1"/>
  <headerFooter alignWithMargins="0">
    <oddFooter>&amp;L&amp;7&amp;Z&amp;F&amp;R&amp;P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23"/>
  <sheetViews>
    <sheetView topLeftCell="A22" workbookViewId="0">
      <selection activeCell="D118" sqref="D118"/>
    </sheetView>
  </sheetViews>
  <sheetFormatPr defaultRowHeight="12.75" outlineLevelRow="1"/>
  <cols>
    <col min="1" max="1" width="8.140625" customWidth="1"/>
    <col min="2" max="2" width="39.7109375" customWidth="1"/>
    <col min="3" max="3" width="19" style="2" customWidth="1"/>
    <col min="4" max="4" width="20.140625" style="2" customWidth="1"/>
    <col min="5" max="5" width="19.42578125" customWidth="1"/>
  </cols>
  <sheetData>
    <row r="1" spans="1:5" ht="15.75">
      <c r="A1" s="21" t="s">
        <v>2477</v>
      </c>
    </row>
    <row r="2" spans="1:5" ht="15.75">
      <c r="A2" s="21"/>
    </row>
    <row r="3" spans="1:5" ht="23.25">
      <c r="A3" s="908" t="s">
        <v>1757</v>
      </c>
      <c r="B3" s="908"/>
      <c r="C3" s="908"/>
      <c r="D3" s="908"/>
      <c r="E3" s="908"/>
    </row>
    <row r="4" spans="1:5" ht="20.25">
      <c r="A4" s="60"/>
      <c r="B4" s="60"/>
      <c r="C4" s="60"/>
      <c r="D4" s="60"/>
      <c r="E4" s="60"/>
    </row>
    <row r="6" spans="1:5" s="1" customFormat="1" ht="23.25" customHeight="1">
      <c r="A6" s="61" t="s">
        <v>2478</v>
      </c>
      <c r="B6" s="909" t="s">
        <v>2479</v>
      </c>
      <c r="C6" s="910"/>
      <c r="D6" s="62" t="s">
        <v>2480</v>
      </c>
      <c r="E6" s="61" t="s">
        <v>2481</v>
      </c>
    </row>
    <row r="7" spans="1:5" s="6" customFormat="1" ht="20.25" customHeight="1">
      <c r="A7" s="37" t="s">
        <v>764</v>
      </c>
      <c r="B7" s="51" t="s">
        <v>2483</v>
      </c>
      <c r="C7" s="52"/>
      <c r="D7" s="45">
        <f>D8+D12</f>
        <v>92389042187</v>
      </c>
      <c r="E7" s="46"/>
    </row>
    <row r="8" spans="1:5" s="9" customFormat="1" ht="18.75" customHeight="1">
      <c r="A8" s="39" t="s">
        <v>2482</v>
      </c>
      <c r="B8" s="53" t="s">
        <v>2484</v>
      </c>
      <c r="C8" s="54"/>
      <c r="D8" s="40">
        <f>D9+D10+D11</f>
        <v>26998230000</v>
      </c>
      <c r="E8" s="39"/>
    </row>
    <row r="9" spans="1:5" s="5" customFormat="1" ht="15.75">
      <c r="A9" s="55">
        <v>1</v>
      </c>
      <c r="B9" s="34" t="s">
        <v>2485</v>
      </c>
      <c r="C9" s="35"/>
      <c r="D9" s="107">
        <v>22468143000</v>
      </c>
      <c r="E9" s="33"/>
    </row>
    <row r="10" spans="1:5" s="5" customFormat="1" ht="15.75">
      <c r="A10" s="56">
        <v>2</v>
      </c>
      <c r="B10" s="7" t="s">
        <v>761</v>
      </c>
      <c r="C10" s="8"/>
      <c r="D10" s="4">
        <v>1477360000</v>
      </c>
      <c r="E10" s="3"/>
    </row>
    <row r="11" spans="1:5" s="5" customFormat="1" ht="15.75">
      <c r="A11" s="57">
        <v>3</v>
      </c>
      <c r="B11" s="42" t="s">
        <v>762</v>
      </c>
      <c r="C11" s="43"/>
      <c r="D11" s="44">
        <v>3052727000</v>
      </c>
      <c r="E11" s="41"/>
    </row>
    <row r="12" spans="1:5" s="9" customFormat="1" ht="16.5">
      <c r="A12" s="39" t="s">
        <v>765</v>
      </c>
      <c r="B12" s="53" t="s">
        <v>763</v>
      </c>
      <c r="C12" s="54"/>
      <c r="D12" s="40">
        <f>D13+D17+D20+D24</f>
        <v>65390812187</v>
      </c>
      <c r="E12" s="39"/>
    </row>
    <row r="13" spans="1:5" s="5" customFormat="1" ht="15.75">
      <c r="A13" s="55">
        <v>1</v>
      </c>
      <c r="B13" s="34" t="s">
        <v>766</v>
      </c>
      <c r="C13" s="35"/>
      <c r="D13" s="36">
        <f>D14+D15+D16</f>
        <v>64494707800</v>
      </c>
      <c r="E13" s="33"/>
    </row>
    <row r="14" spans="1:5" s="14" customFormat="1" ht="15">
      <c r="A14" s="58">
        <v>1.1000000000000001</v>
      </c>
      <c r="B14" s="11" t="s">
        <v>767</v>
      </c>
      <c r="C14" s="12"/>
      <c r="D14" s="15">
        <v>16151856300</v>
      </c>
      <c r="E14" s="10">
        <v>111</v>
      </c>
    </row>
    <row r="15" spans="1:5" s="14" customFormat="1" ht="15">
      <c r="A15" s="58">
        <v>1.2</v>
      </c>
      <c r="B15" s="11" t="s">
        <v>768</v>
      </c>
      <c r="C15" s="12"/>
      <c r="D15" s="15">
        <v>46637453500</v>
      </c>
      <c r="E15" s="10"/>
    </row>
    <row r="16" spans="1:5" s="14" customFormat="1" ht="15">
      <c r="A16" s="58">
        <v>1.3</v>
      </c>
      <c r="B16" s="11" t="s">
        <v>769</v>
      </c>
      <c r="C16" s="12"/>
      <c r="D16" s="15">
        <v>1705398000</v>
      </c>
      <c r="E16" s="10"/>
    </row>
    <row r="17" spans="1:6" s="5" customFormat="1" ht="15.75">
      <c r="A17" s="56">
        <v>2</v>
      </c>
      <c r="B17" s="7" t="s">
        <v>771</v>
      </c>
      <c r="C17" s="8"/>
      <c r="D17" s="4">
        <f>D18+D19</f>
        <v>564000000</v>
      </c>
      <c r="E17" s="3"/>
    </row>
    <row r="18" spans="1:6" s="14" customFormat="1" ht="15">
      <c r="A18" s="58">
        <v>2.1</v>
      </c>
      <c r="B18" s="11" t="s">
        <v>772</v>
      </c>
      <c r="C18" s="12"/>
      <c r="D18" s="15">
        <v>480000000</v>
      </c>
      <c r="E18" s="10"/>
    </row>
    <row r="19" spans="1:6" s="14" customFormat="1" ht="15">
      <c r="A19" s="58">
        <v>2.2000000000000002</v>
      </c>
      <c r="B19" s="11" t="s">
        <v>773</v>
      </c>
      <c r="C19" s="12"/>
      <c r="D19" s="15">
        <v>84000000</v>
      </c>
      <c r="E19" s="10"/>
    </row>
    <row r="20" spans="1:6" s="5" customFormat="1" ht="15.75">
      <c r="A20" s="56">
        <v>3</v>
      </c>
      <c r="B20" s="7" t="s">
        <v>770</v>
      </c>
      <c r="C20" s="8"/>
      <c r="D20" s="4">
        <f>D21+D22+D23</f>
        <v>302504387</v>
      </c>
      <c r="E20" s="3"/>
    </row>
    <row r="21" spans="1:6" s="14" customFormat="1" ht="15">
      <c r="A21" s="58">
        <v>3.1</v>
      </c>
      <c r="B21" s="11" t="s">
        <v>774</v>
      </c>
      <c r="C21" s="12"/>
      <c r="D21" s="15">
        <v>91052352</v>
      </c>
      <c r="E21" s="10"/>
    </row>
    <row r="22" spans="1:6" s="14" customFormat="1" ht="15">
      <c r="A22" s="58">
        <v>3.2</v>
      </c>
      <c r="B22" s="11" t="s">
        <v>775</v>
      </c>
      <c r="C22" s="12"/>
      <c r="D22" s="15">
        <v>50000000</v>
      </c>
      <c r="E22" s="10"/>
    </row>
    <row r="23" spans="1:6" s="14" customFormat="1" ht="15">
      <c r="A23" s="58">
        <v>3.3</v>
      </c>
      <c r="B23" s="11" t="s">
        <v>770</v>
      </c>
      <c r="C23" s="12"/>
      <c r="D23" s="15">
        <f>128175080+33276955</f>
        <v>161452035</v>
      </c>
      <c r="E23" s="10"/>
    </row>
    <row r="24" spans="1:6" s="5" customFormat="1" ht="15.75">
      <c r="A24" s="103">
        <v>4</v>
      </c>
      <c r="B24" s="104" t="s">
        <v>384</v>
      </c>
      <c r="C24" s="105"/>
      <c r="D24" s="106">
        <v>29600000</v>
      </c>
      <c r="E24" s="41"/>
    </row>
    <row r="25" spans="1:6" s="6" customFormat="1" ht="18">
      <c r="A25" s="37" t="s">
        <v>776</v>
      </c>
      <c r="B25" s="51" t="s">
        <v>777</v>
      </c>
      <c r="C25" s="52"/>
      <c r="D25" s="38">
        <f>D26+D46+D83+D90+D98+D111</f>
        <v>88132964586.929993</v>
      </c>
      <c r="E25" s="37"/>
    </row>
    <row r="26" spans="1:6" s="9" customFormat="1" ht="16.5">
      <c r="A26" s="39" t="s">
        <v>2482</v>
      </c>
      <c r="B26" s="53" t="s">
        <v>778</v>
      </c>
      <c r="C26" s="54"/>
      <c r="D26" s="40">
        <f>D27+D30+D39+D43</f>
        <v>27836903031</v>
      </c>
      <c r="E26" s="108">
        <f>D26-D44</f>
        <v>22028840028</v>
      </c>
    </row>
    <row r="27" spans="1:6" s="5" customFormat="1" ht="16.5" customHeight="1">
      <c r="A27" s="55">
        <v>1</v>
      </c>
      <c r="B27" s="34" t="s">
        <v>1794</v>
      </c>
      <c r="C27" s="35"/>
      <c r="D27" s="36">
        <f>D28+D29</f>
        <v>11218736376</v>
      </c>
      <c r="E27" s="33"/>
    </row>
    <row r="28" spans="1:6" s="14" customFormat="1" ht="16.5" customHeight="1">
      <c r="A28" s="10">
        <v>1.1000000000000001</v>
      </c>
      <c r="B28" s="11" t="s">
        <v>385</v>
      </c>
      <c r="C28" s="12"/>
      <c r="D28" s="13">
        <v>10845265528</v>
      </c>
      <c r="E28" s="10"/>
    </row>
    <row r="29" spans="1:6" s="14" customFormat="1" ht="16.5" customHeight="1">
      <c r="A29" s="10">
        <v>1.2</v>
      </c>
      <c r="B29" s="11" t="s">
        <v>386</v>
      </c>
      <c r="C29" s="12"/>
      <c r="D29" s="15">
        <f>323988115+49482733</f>
        <v>373470848</v>
      </c>
      <c r="E29" s="10"/>
    </row>
    <row r="30" spans="1:6" s="98" customFormat="1" ht="16.5" customHeight="1">
      <c r="A30" s="92">
        <v>2</v>
      </c>
      <c r="B30" s="93" t="s">
        <v>779</v>
      </c>
      <c r="C30" s="94"/>
      <c r="D30" s="95">
        <f>D31+D32+D33+D34+D35+D36+D37+D38</f>
        <v>8426016973</v>
      </c>
      <c r="E30" s="97"/>
    </row>
    <row r="31" spans="1:6" s="14" customFormat="1" ht="16.5" customHeight="1">
      <c r="A31" s="10">
        <v>2.1</v>
      </c>
      <c r="B31" s="11" t="s">
        <v>780</v>
      </c>
      <c r="C31" s="12"/>
      <c r="D31" s="15">
        <v>290045820</v>
      </c>
      <c r="E31" s="10"/>
    </row>
    <row r="32" spans="1:6" s="14" customFormat="1" ht="16.5" customHeight="1">
      <c r="A32" s="10">
        <v>2.2000000000000002</v>
      </c>
      <c r="B32" s="11" t="s">
        <v>781</v>
      </c>
      <c r="C32" s="12"/>
      <c r="D32" s="15">
        <f>361932909+31282600</f>
        <v>393215509</v>
      </c>
      <c r="E32" s="10"/>
      <c r="F32" s="14" t="s">
        <v>2611</v>
      </c>
    </row>
    <row r="33" spans="1:6" s="14" customFormat="1" ht="16.5" customHeight="1">
      <c r="A33" s="10">
        <v>2.2999999999999998</v>
      </c>
      <c r="B33" s="11" t="s">
        <v>782</v>
      </c>
      <c r="C33" s="12"/>
      <c r="D33" s="15">
        <v>352838064</v>
      </c>
      <c r="E33" s="10"/>
    </row>
    <row r="34" spans="1:6" s="14" customFormat="1" ht="16.5" customHeight="1">
      <c r="A34" s="99">
        <v>2.4</v>
      </c>
      <c r="B34" s="100" t="s">
        <v>783</v>
      </c>
      <c r="C34" s="101"/>
      <c r="D34" s="102">
        <v>2713803880</v>
      </c>
      <c r="E34" s="10"/>
    </row>
    <row r="35" spans="1:6" s="14" customFormat="1" ht="16.5" customHeight="1">
      <c r="A35" s="10">
        <v>2.5</v>
      </c>
      <c r="B35" s="11" t="s">
        <v>784</v>
      </c>
      <c r="C35" s="12"/>
      <c r="D35" s="15">
        <v>136301000</v>
      </c>
      <c r="E35" s="10"/>
    </row>
    <row r="36" spans="1:6" s="14" customFormat="1" ht="16.5" customHeight="1">
      <c r="A36" s="99">
        <v>2.6</v>
      </c>
      <c r="B36" s="100" t="s">
        <v>785</v>
      </c>
      <c r="C36" s="101"/>
      <c r="D36" s="102">
        <v>2714729000</v>
      </c>
      <c r="E36" s="10"/>
    </row>
    <row r="37" spans="1:6" s="14" customFormat="1" ht="16.5" customHeight="1">
      <c r="A37" s="99">
        <v>2.7</v>
      </c>
      <c r="B37" s="100" t="s">
        <v>786</v>
      </c>
      <c r="C37" s="101"/>
      <c r="D37" s="102">
        <f>973761400+259643500+153573000</f>
        <v>1386977900</v>
      </c>
      <c r="E37" s="10"/>
    </row>
    <row r="38" spans="1:6" s="14" customFormat="1" ht="16.5" customHeight="1">
      <c r="A38" s="10">
        <v>2.8</v>
      </c>
      <c r="B38" s="11" t="s">
        <v>787</v>
      </c>
      <c r="C38" s="12"/>
      <c r="D38" s="15">
        <f>428440800+9665000</f>
        <v>438105800</v>
      </c>
      <c r="E38" s="10"/>
    </row>
    <row r="39" spans="1:6" s="5" customFormat="1" ht="16.5" customHeight="1">
      <c r="A39" s="56">
        <v>3</v>
      </c>
      <c r="B39" s="7" t="s">
        <v>387</v>
      </c>
      <c r="C39" s="8"/>
      <c r="D39" s="4">
        <f>D40+D41+D42</f>
        <v>2294716679</v>
      </c>
      <c r="E39" s="3"/>
    </row>
    <row r="40" spans="1:6" s="14" customFormat="1" ht="16.5" customHeight="1">
      <c r="A40" s="10">
        <v>3.1</v>
      </c>
      <c r="B40" s="11" t="s">
        <v>388</v>
      </c>
      <c r="C40" s="12"/>
      <c r="D40" s="15">
        <v>1842727300</v>
      </c>
      <c r="E40" s="10"/>
    </row>
    <row r="41" spans="1:6" s="14" customFormat="1" ht="16.5" customHeight="1">
      <c r="A41" s="10">
        <v>3.2</v>
      </c>
      <c r="B41" s="11" t="s">
        <v>389</v>
      </c>
      <c r="C41" s="12"/>
      <c r="D41" s="15">
        <v>253960379</v>
      </c>
      <c r="E41" s="10"/>
    </row>
    <row r="42" spans="1:6" s="14" customFormat="1" ht="16.5" customHeight="1">
      <c r="A42" s="10">
        <v>3.3</v>
      </c>
      <c r="B42" s="11" t="s">
        <v>390</v>
      </c>
      <c r="C42" s="12"/>
      <c r="D42" s="15">
        <v>198029000</v>
      </c>
      <c r="E42" s="10"/>
    </row>
    <row r="43" spans="1:6" s="5" customFormat="1" ht="16.5" customHeight="1">
      <c r="A43" s="56">
        <v>4</v>
      </c>
      <c r="B43" s="7" t="s">
        <v>391</v>
      </c>
      <c r="C43" s="8"/>
      <c r="D43" s="4">
        <f>D44+D45</f>
        <v>5897433003</v>
      </c>
      <c r="E43" s="3"/>
      <c r="F43" s="14" t="s">
        <v>2612</v>
      </c>
    </row>
    <row r="44" spans="1:6" s="14" customFormat="1" ht="16.5" customHeight="1">
      <c r="A44" s="99">
        <v>4.0999999999999996</v>
      </c>
      <c r="B44" s="100" t="s">
        <v>392</v>
      </c>
      <c r="C44" s="101"/>
      <c r="D44" s="102">
        <f>5551027615+97819600+159215788</f>
        <v>5808063003</v>
      </c>
      <c r="E44" s="10"/>
    </row>
    <row r="45" spans="1:6" s="14" customFormat="1" ht="16.5" customHeight="1">
      <c r="A45" s="63">
        <v>4.2</v>
      </c>
      <c r="B45" s="64" t="s">
        <v>393</v>
      </c>
      <c r="C45" s="65"/>
      <c r="D45" s="66">
        <v>89370000</v>
      </c>
      <c r="E45" s="63"/>
    </row>
    <row r="46" spans="1:6" s="9" customFormat="1" ht="16.5">
      <c r="A46" s="39" t="s">
        <v>765</v>
      </c>
      <c r="B46" s="53" t="s">
        <v>191</v>
      </c>
      <c r="C46" s="54"/>
      <c r="D46" s="40">
        <f>D47+D51+D55+D60+D61+D62+D68+D74</f>
        <v>47890570520</v>
      </c>
      <c r="E46" s="39"/>
    </row>
    <row r="47" spans="1:6" s="5" customFormat="1" ht="15.75">
      <c r="A47" s="55">
        <v>5</v>
      </c>
      <c r="B47" s="34" t="s">
        <v>394</v>
      </c>
      <c r="C47" s="35"/>
      <c r="D47" s="36">
        <f>D48+D49+D50</f>
        <v>2111416548</v>
      </c>
      <c r="E47" s="33"/>
    </row>
    <row r="48" spans="1:6" s="14" customFormat="1" ht="15">
      <c r="A48" s="99">
        <v>5.0999999999999996</v>
      </c>
      <c r="B48" s="100" t="s">
        <v>395</v>
      </c>
      <c r="C48" s="101"/>
      <c r="D48" s="102">
        <v>988050800</v>
      </c>
      <c r="E48" s="10"/>
    </row>
    <row r="49" spans="1:5" s="14" customFormat="1" ht="15">
      <c r="A49" s="99">
        <v>5.2</v>
      </c>
      <c r="B49" s="100" t="s">
        <v>396</v>
      </c>
      <c r="C49" s="101"/>
      <c r="D49" s="102">
        <v>540342000</v>
      </c>
      <c r="E49" s="10"/>
    </row>
    <row r="50" spans="1:5" s="14" customFormat="1" ht="15">
      <c r="A50" s="99">
        <v>5.3</v>
      </c>
      <c r="B50" s="100" t="s">
        <v>397</v>
      </c>
      <c r="C50" s="101"/>
      <c r="D50" s="102">
        <v>583023748</v>
      </c>
      <c r="E50" s="10"/>
    </row>
    <row r="51" spans="1:5" s="5" customFormat="1" ht="15.75">
      <c r="A51" s="56">
        <v>6</v>
      </c>
      <c r="B51" s="7" t="s">
        <v>403</v>
      </c>
      <c r="C51" s="8"/>
      <c r="D51" s="4">
        <f>D52+D53+D54</f>
        <v>687982294</v>
      </c>
      <c r="E51" s="3"/>
    </row>
    <row r="52" spans="1:5" s="14" customFormat="1" ht="15">
      <c r="A52" s="10">
        <v>6.1</v>
      </c>
      <c r="B52" s="11" t="s">
        <v>404</v>
      </c>
      <c r="C52" s="12"/>
      <c r="D52" s="15">
        <v>356311100</v>
      </c>
      <c r="E52" s="10"/>
    </row>
    <row r="53" spans="1:5" s="14" customFormat="1" ht="15">
      <c r="A53" s="10">
        <v>6.2</v>
      </c>
      <c r="B53" s="11" t="s">
        <v>405</v>
      </c>
      <c r="C53" s="12"/>
      <c r="D53" s="15">
        <v>239677170</v>
      </c>
      <c r="E53" s="10"/>
    </row>
    <row r="54" spans="1:5" s="14" customFormat="1" ht="15">
      <c r="A54" s="10">
        <v>6.3</v>
      </c>
      <c r="B54" s="11" t="s">
        <v>406</v>
      </c>
      <c r="C54" s="12"/>
      <c r="D54" s="15">
        <f>75415600+16578424</f>
        <v>91994024</v>
      </c>
      <c r="E54" s="10"/>
    </row>
    <row r="55" spans="1:5" s="5" customFormat="1" ht="15.75">
      <c r="A55" s="56">
        <v>7</v>
      </c>
      <c r="B55" s="7" t="s">
        <v>407</v>
      </c>
      <c r="C55" s="8"/>
      <c r="D55" s="4">
        <f>D56+D57+D58+D59</f>
        <v>223618060</v>
      </c>
      <c r="E55" s="3"/>
    </row>
    <row r="56" spans="1:5" s="14" customFormat="1" ht="15">
      <c r="A56" s="10">
        <v>7.1</v>
      </c>
      <c r="B56" s="11" t="s">
        <v>408</v>
      </c>
      <c r="C56" s="12"/>
      <c r="D56" s="15">
        <f>143384760+18350000</f>
        <v>161734760</v>
      </c>
      <c r="E56" s="10"/>
    </row>
    <row r="57" spans="1:5" s="14" customFormat="1" ht="15">
      <c r="A57" s="10">
        <v>7.2</v>
      </c>
      <c r="B57" s="11" t="s">
        <v>409</v>
      </c>
      <c r="C57" s="12"/>
      <c r="D57" s="15">
        <f>12119800+1376500</f>
        <v>13496300</v>
      </c>
      <c r="E57" s="10"/>
    </row>
    <row r="58" spans="1:5" s="14" customFormat="1" ht="15">
      <c r="A58" s="10">
        <v>7.3</v>
      </c>
      <c r="B58" s="11" t="s">
        <v>411</v>
      </c>
      <c r="C58" s="12"/>
      <c r="D58" s="15">
        <f>24107000+1200000+160000+19040000</f>
        <v>44507000</v>
      </c>
      <c r="E58" s="10"/>
    </row>
    <row r="59" spans="1:5" s="14" customFormat="1" ht="15">
      <c r="A59" s="10">
        <v>7.4</v>
      </c>
      <c r="B59" s="11" t="s">
        <v>410</v>
      </c>
      <c r="C59" s="12"/>
      <c r="D59" s="15">
        <v>3880000</v>
      </c>
      <c r="E59" s="10"/>
    </row>
    <row r="60" spans="1:5" s="5" customFormat="1" ht="15.75">
      <c r="A60" s="56">
        <v>8</v>
      </c>
      <c r="B60" s="7" t="s">
        <v>412</v>
      </c>
      <c r="C60" s="8"/>
      <c r="D60" s="4">
        <v>143281880</v>
      </c>
      <c r="E60" s="3"/>
    </row>
    <row r="61" spans="1:5" s="5" customFormat="1" ht="15.75">
      <c r="A61" s="92">
        <v>9</v>
      </c>
      <c r="B61" s="93" t="s">
        <v>413</v>
      </c>
      <c r="C61" s="94"/>
      <c r="D61" s="95">
        <v>444641600</v>
      </c>
      <c r="E61" s="3"/>
    </row>
    <row r="62" spans="1:5" s="5" customFormat="1" ht="15.75">
      <c r="A62" s="56">
        <v>10</v>
      </c>
      <c r="B62" s="7" t="s">
        <v>730</v>
      </c>
      <c r="C62" s="8"/>
      <c r="D62" s="4">
        <f>D63+D64+D65+D66+D67</f>
        <v>1019900524</v>
      </c>
      <c r="E62" s="3"/>
    </row>
    <row r="63" spans="1:5" s="14" customFormat="1" ht="15">
      <c r="A63" s="10">
        <v>10.1</v>
      </c>
      <c r="B63" s="100" t="s">
        <v>731</v>
      </c>
      <c r="C63" s="101"/>
      <c r="D63" s="102">
        <f>45194677*12</f>
        <v>542336124</v>
      </c>
      <c r="E63" s="10"/>
    </row>
    <row r="64" spans="1:5" s="14" customFormat="1" ht="15">
      <c r="A64" s="10">
        <v>10.199999999999999</v>
      </c>
      <c r="B64" s="100" t="s">
        <v>732</v>
      </c>
      <c r="C64" s="101"/>
      <c r="D64" s="102">
        <f>12*18480000</f>
        <v>221760000</v>
      </c>
      <c r="E64" s="10"/>
    </row>
    <row r="65" spans="1:5" s="14" customFormat="1" ht="15">
      <c r="A65" s="10">
        <v>10.3</v>
      </c>
      <c r="B65" s="11" t="s">
        <v>1799</v>
      </c>
      <c r="C65" s="12"/>
      <c r="D65" s="15">
        <f>44654400</f>
        <v>44654400</v>
      </c>
      <c r="E65" s="15"/>
    </row>
    <row r="66" spans="1:5" s="19" customFormat="1" ht="15">
      <c r="A66" s="16"/>
      <c r="B66" s="17" t="s">
        <v>734</v>
      </c>
      <c r="C66" s="18"/>
      <c r="D66" s="13">
        <f>6*22000000</f>
        <v>132000000</v>
      </c>
      <c r="E66" s="16"/>
    </row>
    <row r="67" spans="1:5" s="14" customFormat="1" ht="15">
      <c r="A67" s="10">
        <v>10.4</v>
      </c>
      <c r="B67" s="11" t="s">
        <v>733</v>
      </c>
      <c r="C67" s="12"/>
      <c r="D67" s="15">
        <f>800000+2500000+13450000+31200000+31200000</f>
        <v>79150000</v>
      </c>
      <c r="E67" s="10"/>
    </row>
    <row r="68" spans="1:5" s="5" customFormat="1" ht="15.75">
      <c r="A68" s="56">
        <v>11</v>
      </c>
      <c r="B68" s="7" t="s">
        <v>735</v>
      </c>
      <c r="C68" s="8"/>
      <c r="D68" s="4">
        <f>D69+D70+D71+D72+D73</f>
        <v>869490470</v>
      </c>
      <c r="E68" s="3"/>
    </row>
    <row r="69" spans="1:5" s="14" customFormat="1" ht="15">
      <c r="A69" s="10">
        <v>11.1</v>
      </c>
      <c r="B69" s="11" t="s">
        <v>736</v>
      </c>
      <c r="C69" s="12"/>
      <c r="D69" s="15">
        <f>16813000+49788500+40870000</f>
        <v>107471500</v>
      </c>
      <c r="E69" s="10"/>
    </row>
    <row r="70" spans="1:5" s="14" customFormat="1" ht="15">
      <c r="A70" s="10">
        <v>11.2</v>
      </c>
      <c r="B70" s="11" t="s">
        <v>737</v>
      </c>
      <c r="C70" s="12"/>
      <c r="D70" s="15">
        <v>252404000</v>
      </c>
      <c r="E70" s="10"/>
    </row>
    <row r="71" spans="1:5" s="14" customFormat="1" ht="15">
      <c r="A71" s="10">
        <v>11.3</v>
      </c>
      <c r="B71" s="11" t="s">
        <v>738</v>
      </c>
      <c r="C71" s="12"/>
      <c r="D71" s="15">
        <v>54100000</v>
      </c>
      <c r="E71" s="10"/>
    </row>
    <row r="72" spans="1:5" s="14" customFormat="1" ht="15">
      <c r="A72" s="10">
        <v>11.4</v>
      </c>
      <c r="B72" s="11" t="s">
        <v>739</v>
      </c>
      <c r="C72" s="12"/>
      <c r="D72" s="15">
        <v>270169070</v>
      </c>
      <c r="E72" s="10"/>
    </row>
    <row r="73" spans="1:5" s="14" customFormat="1" ht="15">
      <c r="A73" s="10">
        <v>11.5</v>
      </c>
      <c r="B73" s="11" t="s">
        <v>740</v>
      </c>
      <c r="C73" s="12"/>
      <c r="D73" s="15">
        <v>185345900</v>
      </c>
      <c r="E73" s="10"/>
    </row>
    <row r="74" spans="1:5" s="5" customFormat="1" ht="15.75">
      <c r="A74" s="92">
        <v>12</v>
      </c>
      <c r="B74" s="93" t="s">
        <v>438</v>
      </c>
      <c r="C74" s="94"/>
      <c r="D74" s="95">
        <v>42390239144</v>
      </c>
      <c r="E74" s="3"/>
    </row>
    <row r="75" spans="1:5" s="14" customFormat="1" ht="16.5" hidden="1" customHeight="1" outlineLevel="1">
      <c r="A75" s="10">
        <v>12.1</v>
      </c>
      <c r="B75" s="11" t="s">
        <v>2614</v>
      </c>
      <c r="C75" s="12"/>
      <c r="D75" s="15">
        <f>D74-D76-D77-D78-D79-D80-D81-D82</f>
        <v>40018546092</v>
      </c>
      <c r="E75" s="10"/>
    </row>
    <row r="76" spans="1:5" s="14" customFormat="1" ht="16.5" hidden="1" customHeight="1" outlineLevel="1">
      <c r="A76" s="10">
        <v>12.2</v>
      </c>
      <c r="B76" s="11" t="s">
        <v>2613</v>
      </c>
      <c r="C76" s="12"/>
      <c r="D76" s="15">
        <v>459113702</v>
      </c>
      <c r="E76" s="10"/>
    </row>
    <row r="77" spans="1:5" s="14" customFormat="1" ht="16.5" hidden="1" customHeight="1" outlineLevel="1">
      <c r="A77" s="10">
        <v>12.3</v>
      </c>
      <c r="B77" s="11" t="s">
        <v>2615</v>
      </c>
      <c r="C77" s="12"/>
      <c r="D77" s="15">
        <v>236487000</v>
      </c>
      <c r="E77" s="10"/>
    </row>
    <row r="78" spans="1:5" s="14" customFormat="1" ht="16.5" hidden="1" customHeight="1" outlineLevel="1">
      <c r="A78" s="10">
        <v>12.4</v>
      </c>
      <c r="B78" s="11" t="s">
        <v>2616</v>
      </c>
      <c r="C78" s="12"/>
      <c r="D78" s="15">
        <v>124369000</v>
      </c>
      <c r="E78" s="10"/>
    </row>
    <row r="79" spans="1:5" s="14" customFormat="1" ht="16.5" hidden="1" customHeight="1" outlineLevel="1">
      <c r="A79" s="10">
        <v>12.5</v>
      </c>
      <c r="B79" s="11" t="s">
        <v>2617</v>
      </c>
      <c r="C79" s="12"/>
      <c r="D79" s="15">
        <v>877045847</v>
      </c>
      <c r="E79" s="10"/>
    </row>
    <row r="80" spans="1:5" s="14" customFormat="1" ht="16.5" hidden="1" customHeight="1" outlineLevel="1">
      <c r="A80" s="10">
        <v>12.6</v>
      </c>
      <c r="B80" s="11" t="s">
        <v>2620</v>
      </c>
      <c r="C80" s="12"/>
      <c r="D80" s="15">
        <v>284638295</v>
      </c>
      <c r="E80" s="10"/>
    </row>
    <row r="81" spans="1:5" s="14" customFormat="1" ht="16.5" hidden="1" customHeight="1" outlineLevel="1">
      <c r="A81" s="10">
        <v>12.7</v>
      </c>
      <c r="B81" s="11" t="s">
        <v>2618</v>
      </c>
      <c r="C81" s="12"/>
      <c r="D81" s="15">
        <v>351847208</v>
      </c>
      <c r="E81" s="10"/>
    </row>
    <row r="82" spans="1:5" s="14" customFormat="1" ht="16.5" hidden="1" customHeight="1" outlineLevel="1">
      <c r="A82" s="47">
        <v>12.8</v>
      </c>
      <c r="B82" s="48" t="s">
        <v>2619</v>
      </c>
      <c r="C82" s="49"/>
      <c r="D82" s="50">
        <v>38192000</v>
      </c>
      <c r="E82" s="47"/>
    </row>
    <row r="83" spans="1:5" s="9" customFormat="1" ht="16.5" collapsed="1">
      <c r="A83" s="113" t="s">
        <v>192</v>
      </c>
      <c r="B83" s="96" t="s">
        <v>193</v>
      </c>
      <c r="C83" s="120"/>
      <c r="D83" s="108">
        <f>D84</f>
        <v>2364377200</v>
      </c>
      <c r="E83" s="39"/>
    </row>
    <row r="84" spans="1:5" s="5" customFormat="1" ht="15.75">
      <c r="A84" s="55">
        <v>13</v>
      </c>
      <c r="B84" s="34" t="s">
        <v>2621</v>
      </c>
      <c r="C84" s="35"/>
      <c r="D84" s="36">
        <f>D85+D86+D87+D88+D89</f>
        <v>2364377200</v>
      </c>
      <c r="E84" s="33"/>
    </row>
    <row r="85" spans="1:5" s="14" customFormat="1" ht="15">
      <c r="A85" s="10">
        <v>13.1</v>
      </c>
      <c r="B85" s="11" t="s">
        <v>2622</v>
      </c>
      <c r="C85" s="12"/>
      <c r="D85" s="15">
        <f>552948800+804000000+493566000</f>
        <v>1850514800</v>
      </c>
      <c r="E85" s="10"/>
    </row>
    <row r="86" spans="1:5" s="14" customFormat="1" ht="15">
      <c r="A86" s="10">
        <v>13.2</v>
      </c>
      <c r="B86" s="11" t="s">
        <v>2623</v>
      </c>
      <c r="C86" s="12"/>
      <c r="D86" s="15">
        <v>157414000</v>
      </c>
      <c r="E86" s="10"/>
    </row>
    <row r="87" spans="1:5" s="14" customFormat="1" ht="15">
      <c r="A87" s="10">
        <v>13.3</v>
      </c>
      <c r="B87" s="11" t="s">
        <v>2624</v>
      </c>
      <c r="C87" s="12"/>
      <c r="D87" s="15">
        <v>299448400</v>
      </c>
      <c r="E87" s="10"/>
    </row>
    <row r="88" spans="1:5" s="14" customFormat="1" ht="15">
      <c r="A88" s="10">
        <v>13.4</v>
      </c>
      <c r="B88" s="11" t="s">
        <v>2625</v>
      </c>
      <c r="C88" s="12"/>
      <c r="D88" s="15">
        <v>49200000</v>
      </c>
      <c r="E88" s="10"/>
    </row>
    <row r="89" spans="1:5" s="14" customFormat="1" ht="15">
      <c r="A89" s="47">
        <v>13.5</v>
      </c>
      <c r="B89" s="48" t="s">
        <v>2626</v>
      </c>
      <c r="C89" s="49"/>
      <c r="D89" s="50">
        <v>7800000</v>
      </c>
      <c r="E89" s="47"/>
    </row>
    <row r="90" spans="1:5" s="9" customFormat="1" ht="16.5">
      <c r="A90" s="39" t="s">
        <v>194</v>
      </c>
      <c r="B90" s="53" t="s">
        <v>410</v>
      </c>
      <c r="C90" s="54"/>
      <c r="D90" s="40">
        <f>D91</f>
        <v>3476288736.9300003</v>
      </c>
      <c r="E90" s="39"/>
    </row>
    <row r="91" spans="1:5" s="5" customFormat="1" ht="15.75">
      <c r="A91" s="55">
        <v>14</v>
      </c>
      <c r="B91" s="34" t="s">
        <v>410</v>
      </c>
      <c r="C91" s="35"/>
      <c r="D91" s="36">
        <f>D92+D93+D94+D95+D96+D97</f>
        <v>3476288736.9300003</v>
      </c>
      <c r="E91" s="33"/>
    </row>
    <row r="92" spans="1:5" s="14" customFormat="1" ht="15">
      <c r="A92" s="10">
        <v>14.1</v>
      </c>
      <c r="B92" s="11" t="s">
        <v>2627</v>
      </c>
      <c r="C92" s="12"/>
      <c r="D92" s="15">
        <f>296550400+325237700</f>
        <v>621788100</v>
      </c>
      <c r="E92" s="10"/>
    </row>
    <row r="93" spans="1:5" s="14" customFormat="1" ht="15">
      <c r="A93" s="10">
        <v>14.2</v>
      </c>
      <c r="B93" s="11" t="s">
        <v>2628</v>
      </c>
      <c r="C93" s="12"/>
      <c r="D93" s="15">
        <f>2620224600-325237700-493566000</f>
        <v>1801420900</v>
      </c>
      <c r="E93" s="10"/>
    </row>
    <row r="94" spans="1:5" s="14" customFormat="1" ht="15">
      <c r="A94" s="47">
        <v>14.3</v>
      </c>
      <c r="B94" s="48" t="s">
        <v>1797</v>
      </c>
      <c r="C94" s="49"/>
      <c r="D94" s="50">
        <v>358693300</v>
      </c>
      <c r="E94" s="47"/>
    </row>
    <row r="95" spans="1:5" s="14" customFormat="1" ht="15">
      <c r="A95" s="47">
        <v>14.4</v>
      </c>
      <c r="B95" s="48" t="s">
        <v>1795</v>
      </c>
      <c r="C95" s="49"/>
      <c r="D95" s="50">
        <v>48100000</v>
      </c>
      <c r="E95" s="47"/>
    </row>
    <row r="96" spans="1:5" s="14" customFormat="1" ht="15">
      <c r="A96" s="47">
        <v>14.5</v>
      </c>
      <c r="B96" s="48" t="s">
        <v>1796</v>
      </c>
      <c r="C96" s="49"/>
      <c r="D96" s="50">
        <f>D98*7%</f>
        <v>417537756.93000007</v>
      </c>
      <c r="E96" s="47"/>
    </row>
    <row r="97" spans="1:5" s="14" customFormat="1" ht="15">
      <c r="A97" s="63">
        <v>14.6</v>
      </c>
      <c r="B97" s="64" t="s">
        <v>410</v>
      </c>
      <c r="C97" s="65"/>
      <c r="D97" s="66">
        <v>228748680</v>
      </c>
      <c r="E97" s="63"/>
    </row>
    <row r="98" spans="1:5" s="9" customFormat="1" ht="18.75" customHeight="1">
      <c r="A98" s="113" t="s">
        <v>195</v>
      </c>
      <c r="B98" s="96" t="s">
        <v>196</v>
      </c>
      <c r="C98" s="120"/>
      <c r="D98" s="108">
        <f>D99+D103+D106+D109</f>
        <v>5964825099</v>
      </c>
      <c r="E98" s="39"/>
    </row>
    <row r="99" spans="1:5" s="5" customFormat="1" ht="18.75" customHeight="1">
      <c r="A99" s="55">
        <v>1</v>
      </c>
      <c r="B99" s="34" t="s">
        <v>197</v>
      </c>
      <c r="C99" s="35"/>
      <c r="D99" s="36">
        <f>D100+D102</f>
        <v>3539409612</v>
      </c>
      <c r="E99" s="33"/>
    </row>
    <row r="100" spans="1:5" s="14" customFormat="1" ht="18.75" customHeight="1">
      <c r="A100" s="10">
        <v>1.1000000000000001</v>
      </c>
      <c r="B100" s="11" t="s">
        <v>198</v>
      </c>
      <c r="C100" s="12"/>
      <c r="D100" s="15">
        <v>690974372</v>
      </c>
      <c r="E100" s="10"/>
    </row>
    <row r="101" spans="1:5" s="14" customFormat="1" ht="18.75" customHeight="1">
      <c r="A101" s="10"/>
      <c r="B101" s="17" t="s">
        <v>238</v>
      </c>
      <c r="C101" s="12"/>
      <c r="D101" s="15"/>
      <c r="E101" s="10"/>
    </row>
    <row r="102" spans="1:5" s="14" customFormat="1" ht="18.75" customHeight="1">
      <c r="A102" s="10">
        <v>1.2</v>
      </c>
      <c r="B102" s="11" t="s">
        <v>199</v>
      </c>
      <c r="C102" s="12"/>
      <c r="D102" s="102">
        <v>2848435240</v>
      </c>
      <c r="E102" s="10"/>
    </row>
    <row r="103" spans="1:5" s="5" customFormat="1" ht="18.75" customHeight="1">
      <c r="A103" s="56">
        <v>2</v>
      </c>
      <c r="B103" s="7" t="s">
        <v>201</v>
      </c>
      <c r="C103" s="8"/>
      <c r="D103" s="4">
        <f>D104+D105</f>
        <v>1636293211</v>
      </c>
      <c r="E103" s="3"/>
    </row>
    <row r="104" spans="1:5" s="14" customFormat="1" ht="18.75" customHeight="1">
      <c r="A104" s="10">
        <v>2.1</v>
      </c>
      <c r="B104" s="11" t="s">
        <v>235</v>
      </c>
      <c r="C104" s="12"/>
      <c r="D104" s="15">
        <v>119515901</v>
      </c>
      <c r="E104" s="10"/>
    </row>
    <row r="105" spans="1:5" s="14" customFormat="1" ht="18.75" customHeight="1">
      <c r="A105" s="10">
        <v>2.2000000000000002</v>
      </c>
      <c r="B105" s="11" t="s">
        <v>236</v>
      </c>
      <c r="C105" s="12"/>
      <c r="D105" s="102">
        <v>1516777310</v>
      </c>
      <c r="E105" s="10"/>
    </row>
    <row r="106" spans="1:5" s="5" customFormat="1" ht="18.75" customHeight="1">
      <c r="A106" s="56">
        <v>3</v>
      </c>
      <c r="B106" s="7" t="s">
        <v>200</v>
      </c>
      <c r="C106" s="8"/>
      <c r="D106" s="4">
        <f>D107+D108</f>
        <v>71400000</v>
      </c>
      <c r="E106" s="3"/>
    </row>
    <row r="107" spans="1:5" s="14" customFormat="1" ht="18.75" customHeight="1">
      <c r="A107" s="10">
        <v>3.1</v>
      </c>
      <c r="B107" s="11" t="s">
        <v>237</v>
      </c>
      <c r="C107" s="12"/>
      <c r="D107" s="15">
        <v>0</v>
      </c>
      <c r="E107" s="10"/>
    </row>
    <row r="108" spans="1:5" s="14" customFormat="1" ht="18.75" customHeight="1">
      <c r="A108" s="10">
        <v>3.2</v>
      </c>
      <c r="B108" s="11" t="s">
        <v>199</v>
      </c>
      <c r="C108" s="12"/>
      <c r="D108" s="102">
        <v>71400000</v>
      </c>
      <c r="E108" s="102">
        <f>D108+D103+D102</f>
        <v>4556128451</v>
      </c>
    </row>
    <row r="109" spans="1:5" s="5" customFormat="1" ht="18.75" customHeight="1">
      <c r="A109" s="56">
        <v>4</v>
      </c>
      <c r="B109" s="7" t="s">
        <v>202</v>
      </c>
      <c r="C109" s="8"/>
      <c r="D109" s="4">
        <f>D110</f>
        <v>717722276</v>
      </c>
      <c r="E109" s="3"/>
    </row>
    <row r="110" spans="1:5" s="14" customFormat="1" ht="18.75" customHeight="1">
      <c r="A110" s="10">
        <v>4.0999999999999996</v>
      </c>
      <c r="B110" s="11" t="s">
        <v>203</v>
      </c>
      <c r="C110" s="12"/>
      <c r="D110" s="15">
        <v>717722276</v>
      </c>
      <c r="E110" s="10"/>
    </row>
    <row r="111" spans="1:5" s="6" customFormat="1" ht="18.75" customHeight="1">
      <c r="A111" s="68" t="s">
        <v>1758</v>
      </c>
      <c r="B111" s="69" t="s">
        <v>1759</v>
      </c>
      <c r="C111" s="70"/>
      <c r="D111" s="71">
        <f>D112</f>
        <v>600000000</v>
      </c>
      <c r="E111" s="68"/>
    </row>
    <row r="112" spans="1:5" s="14" customFormat="1" ht="18.75" customHeight="1">
      <c r="A112" s="47">
        <v>1</v>
      </c>
      <c r="B112" s="48" t="s">
        <v>1760</v>
      </c>
      <c r="C112" s="49"/>
      <c r="D112" s="50">
        <v>600000000</v>
      </c>
      <c r="E112" s="47"/>
    </row>
    <row r="113" spans="1:5" s="6" customFormat="1" ht="18">
      <c r="A113" s="59" t="s">
        <v>239</v>
      </c>
      <c r="B113" s="51" t="s">
        <v>1756</v>
      </c>
      <c r="C113" s="52"/>
      <c r="D113" s="38">
        <f>D7-D25</f>
        <v>4256077600.0700073</v>
      </c>
      <c r="E113" s="37"/>
    </row>
    <row r="114" spans="1:5" ht="18.75" customHeight="1"/>
    <row r="115" spans="1:5" ht="18.75" customHeight="1"/>
    <row r="116" spans="1:5" ht="18.75" customHeight="1"/>
    <row r="117" spans="1:5" ht="18.75" customHeight="1"/>
    <row r="118" spans="1:5" ht="18.75" customHeight="1"/>
    <row r="119" spans="1:5" ht="18.75" customHeight="1"/>
    <row r="120" spans="1:5" ht="18.75" customHeight="1"/>
    <row r="121" spans="1:5" ht="18.75" customHeight="1"/>
    <row r="122" spans="1:5" ht="18.75" customHeight="1"/>
    <row r="123" spans="1:5" ht="18.75" customHeight="1"/>
  </sheetData>
  <mergeCells count="2">
    <mergeCell ref="B6:C6"/>
    <mergeCell ref="A3:E3"/>
  </mergeCells>
  <phoneticPr fontId="0" type="noConversion"/>
  <pageMargins left="0.75" right="0.25" top="0.5" bottom="0.5"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9"/>
  <sheetViews>
    <sheetView topLeftCell="A10" workbookViewId="0">
      <selection activeCell="B27" sqref="B27:C34"/>
    </sheetView>
  </sheetViews>
  <sheetFormatPr defaultRowHeight="12.75"/>
  <cols>
    <col min="1" max="1" width="8.28515625" style="79" customWidth="1"/>
    <col min="2" max="2" width="51.42578125" customWidth="1"/>
    <col min="3" max="3" width="22.140625" style="2" customWidth="1"/>
    <col min="4" max="4" width="19.85546875" customWidth="1"/>
  </cols>
  <sheetData>
    <row r="1" spans="1:4" ht="18">
      <c r="A1" s="862" t="s">
        <v>1768</v>
      </c>
      <c r="B1" s="862"/>
      <c r="C1" s="862"/>
      <c r="D1" s="862"/>
    </row>
    <row r="2" spans="1:4" ht="18">
      <c r="A2" s="74"/>
      <c r="B2" s="74"/>
      <c r="C2" s="74"/>
      <c r="D2" s="74"/>
    </row>
    <row r="3" spans="1:4" s="78" customFormat="1" ht="22.5" customHeight="1">
      <c r="A3" s="76" t="s">
        <v>1767</v>
      </c>
      <c r="B3" s="76" t="s">
        <v>2479</v>
      </c>
      <c r="C3" s="77" t="s">
        <v>1761</v>
      </c>
      <c r="D3" s="76" t="s">
        <v>1786</v>
      </c>
    </row>
    <row r="4" spans="1:4" s="9" customFormat="1" ht="22.5" customHeight="1">
      <c r="A4" s="80" t="s">
        <v>2482</v>
      </c>
      <c r="B4" s="39" t="s">
        <v>1769</v>
      </c>
      <c r="C4" s="40">
        <f>C5+C6+C7+C8+C9</f>
        <v>68413939187</v>
      </c>
      <c r="D4" s="39"/>
    </row>
    <row r="5" spans="1:4" s="84" customFormat="1" ht="22.5" customHeight="1">
      <c r="A5" s="81">
        <v>1</v>
      </c>
      <c r="B5" s="82" t="s">
        <v>767</v>
      </c>
      <c r="C5" s="83">
        <v>16151856300</v>
      </c>
      <c r="D5" s="82"/>
    </row>
    <row r="6" spans="1:4" s="84" customFormat="1" ht="22.5" customHeight="1">
      <c r="A6" s="81">
        <v>2</v>
      </c>
      <c r="B6" s="82" t="s">
        <v>768</v>
      </c>
      <c r="C6" s="83">
        <v>46637453500</v>
      </c>
      <c r="D6" s="82"/>
    </row>
    <row r="7" spans="1:4" s="84" customFormat="1" ht="22.5" customHeight="1">
      <c r="A7" s="81">
        <v>3</v>
      </c>
      <c r="B7" s="82" t="s">
        <v>1793</v>
      </c>
      <c r="C7" s="83">
        <v>1705398000</v>
      </c>
      <c r="D7" s="82"/>
    </row>
    <row r="8" spans="1:4" s="84" customFormat="1" ht="22.5" customHeight="1">
      <c r="A8" s="81">
        <v>4</v>
      </c>
      <c r="B8" s="82" t="s">
        <v>770</v>
      </c>
      <c r="C8" s="83">
        <f>564000000+302504387</f>
        <v>866504387</v>
      </c>
      <c r="D8" s="82"/>
    </row>
    <row r="9" spans="1:4" s="84" customFormat="1" ht="22.5" customHeight="1">
      <c r="A9" s="81">
        <v>5</v>
      </c>
      <c r="B9" s="42" t="s">
        <v>762</v>
      </c>
      <c r="C9" s="83">
        <f>'thu-chi'!D11</f>
        <v>3052727000</v>
      </c>
      <c r="D9" s="82"/>
    </row>
    <row r="10" spans="1:4" s="9" customFormat="1" ht="22.5" customHeight="1">
      <c r="A10" s="80" t="s">
        <v>765</v>
      </c>
      <c r="B10" s="39" t="s">
        <v>1770</v>
      </c>
      <c r="C10" s="40">
        <v>5964825099</v>
      </c>
      <c r="D10" s="39"/>
    </row>
    <row r="11" spans="1:4" s="9" customFormat="1" ht="22.5" customHeight="1">
      <c r="A11" s="80" t="s">
        <v>192</v>
      </c>
      <c r="B11" s="39" t="s">
        <v>1771</v>
      </c>
      <c r="C11" s="40"/>
      <c r="D11" s="39"/>
    </row>
    <row r="12" spans="1:4" s="9" customFormat="1" ht="22.5" customHeight="1">
      <c r="A12" s="112">
        <v>1</v>
      </c>
      <c r="B12" s="113" t="s">
        <v>440</v>
      </c>
      <c r="C12" s="108">
        <f>C13+C14</f>
        <v>45442966144</v>
      </c>
      <c r="D12" s="39"/>
    </row>
    <row r="13" spans="1:4" s="84" customFormat="1" ht="22.5" customHeight="1">
      <c r="A13" s="81">
        <v>1.1000000000000001</v>
      </c>
      <c r="B13" s="82" t="s">
        <v>1772</v>
      </c>
      <c r="C13" s="83">
        <v>42390239144</v>
      </c>
      <c r="D13" s="82"/>
    </row>
    <row r="14" spans="1:4" s="84" customFormat="1" ht="22.5" customHeight="1">
      <c r="A14" s="81">
        <v>1.2</v>
      </c>
      <c r="B14" s="82" t="s">
        <v>439</v>
      </c>
      <c r="C14" s="83">
        <f>C9</f>
        <v>3052727000</v>
      </c>
      <c r="D14" s="82"/>
    </row>
    <row r="15" spans="1:4" s="84" customFormat="1" ht="22.5" customHeight="1">
      <c r="A15" s="109">
        <v>3</v>
      </c>
      <c r="B15" s="110" t="s">
        <v>1773</v>
      </c>
      <c r="C15" s="111">
        <f>C4-C10-C13-C14</f>
        <v>17006147944</v>
      </c>
      <c r="D15" s="82"/>
    </row>
    <row r="16" spans="1:4" s="84" customFormat="1" ht="22.5" customHeight="1">
      <c r="A16" s="81">
        <v>3</v>
      </c>
      <c r="B16" s="82" t="s">
        <v>1774</v>
      </c>
      <c r="C16" s="83"/>
      <c r="D16" s="82"/>
    </row>
    <row r="17" spans="1:6" s="84" customFormat="1" ht="22.5" customHeight="1">
      <c r="A17" s="81">
        <v>3.1</v>
      </c>
      <c r="B17" s="82" t="s">
        <v>1775</v>
      </c>
      <c r="C17" s="83">
        <f>C15*35%</f>
        <v>5952151780.3999996</v>
      </c>
      <c r="D17" s="82"/>
    </row>
    <row r="18" spans="1:6" s="84" customFormat="1" ht="22.5" customHeight="1">
      <c r="A18" s="81">
        <v>3.2</v>
      </c>
      <c r="B18" s="82" t="s">
        <v>1776</v>
      </c>
      <c r="C18" s="83">
        <v>5897433003</v>
      </c>
      <c r="D18" s="82"/>
    </row>
    <row r="19" spans="1:6" s="84" customFormat="1" ht="22.5" customHeight="1">
      <c r="A19" s="81">
        <v>3.3</v>
      </c>
      <c r="B19" s="82" t="s">
        <v>1777</v>
      </c>
      <c r="C19" s="83">
        <f>C15*10%</f>
        <v>1700614794.4000001</v>
      </c>
      <c r="D19" s="82"/>
    </row>
    <row r="20" spans="1:6" s="84" customFormat="1" ht="22.5" customHeight="1">
      <c r="A20" s="81">
        <v>3.4</v>
      </c>
      <c r="B20" s="82" t="s">
        <v>441</v>
      </c>
      <c r="C20" s="83">
        <f>C15-C17-C18-C19</f>
        <v>3455948366.2000003</v>
      </c>
      <c r="D20" s="82"/>
    </row>
    <row r="21" spans="1:6" s="84" customFormat="1" ht="22.5" customHeight="1">
      <c r="A21" s="81" t="s">
        <v>194</v>
      </c>
      <c r="B21" s="82" t="s">
        <v>1778</v>
      </c>
      <c r="C21" s="83"/>
      <c r="D21" s="82"/>
    </row>
    <row r="22" spans="1:6" s="84" customFormat="1" ht="22.5" customHeight="1">
      <c r="A22" s="109">
        <v>1</v>
      </c>
      <c r="B22" s="110" t="s">
        <v>1779</v>
      </c>
      <c r="C22" s="111">
        <f>2963602428-493566000-1213654000+493566000</f>
        <v>1749948428</v>
      </c>
      <c r="D22" s="82"/>
    </row>
    <row r="23" spans="1:6" s="84" customFormat="1" ht="22.5" customHeight="1">
      <c r="A23" s="109">
        <v>2</v>
      </c>
      <c r="B23" s="110" t="s">
        <v>1780</v>
      </c>
      <c r="C23" s="111">
        <f>C20</f>
        <v>3455948366.2000003</v>
      </c>
      <c r="D23" s="82"/>
    </row>
    <row r="24" spans="1:6" s="84" customFormat="1" ht="22.5" customHeight="1">
      <c r="A24" s="109">
        <v>3</v>
      </c>
      <c r="B24" s="110" t="s">
        <v>1781</v>
      </c>
      <c r="C24" s="111">
        <f>C22+C23</f>
        <v>5205896794.2000008</v>
      </c>
      <c r="D24" s="82"/>
    </row>
    <row r="25" spans="1:6" s="84" customFormat="1" ht="22.5" customHeight="1">
      <c r="A25" s="109">
        <v>4</v>
      </c>
      <c r="B25" s="110" t="s">
        <v>1782</v>
      </c>
      <c r="C25" s="111">
        <f>3144000000-493566000</f>
        <v>2650434000</v>
      </c>
      <c r="D25" s="83"/>
    </row>
    <row r="26" spans="1:6" s="88" customFormat="1" ht="57" customHeight="1">
      <c r="A26" s="116">
        <v>4.0999999999999996</v>
      </c>
      <c r="B26" s="117" t="s">
        <v>1798</v>
      </c>
      <c r="C26" s="118">
        <f>C25-C33-C34</f>
        <v>2074502170</v>
      </c>
      <c r="D26" s="86"/>
    </row>
    <row r="27" spans="1:6" s="88" customFormat="1" ht="21" customHeight="1">
      <c r="A27" s="85"/>
      <c r="B27" s="91" t="s">
        <v>447</v>
      </c>
      <c r="C27" s="87"/>
      <c r="D27" s="86"/>
    </row>
    <row r="28" spans="1:6" s="88" customFormat="1" ht="24" customHeight="1">
      <c r="A28" s="85"/>
      <c r="B28" s="91" t="s">
        <v>442</v>
      </c>
      <c r="C28" s="87">
        <v>755950000</v>
      </c>
      <c r="D28" s="86"/>
      <c r="E28" s="114"/>
      <c r="F28" s="115"/>
    </row>
    <row r="29" spans="1:6" s="88" customFormat="1" ht="24" customHeight="1">
      <c r="A29" s="85"/>
      <c r="B29" s="91" t="s">
        <v>443</v>
      </c>
      <c r="C29" s="87">
        <v>255450000</v>
      </c>
      <c r="D29" s="86"/>
      <c r="E29" s="114"/>
      <c r="F29" s="115"/>
    </row>
    <row r="30" spans="1:6" s="88" customFormat="1" ht="31.5" customHeight="1">
      <c r="A30" s="85"/>
      <c r="B30" s="91" t="s">
        <v>444</v>
      </c>
      <c r="C30" s="87">
        <v>151650000</v>
      </c>
      <c r="D30" s="86"/>
      <c r="E30" s="114"/>
      <c r="F30" s="115"/>
    </row>
    <row r="31" spans="1:6" s="88" customFormat="1" ht="31.5" customHeight="1">
      <c r="A31" s="85"/>
      <c r="B31" s="91" t="s">
        <v>445</v>
      </c>
      <c r="C31" s="87">
        <v>154600000</v>
      </c>
      <c r="D31" s="86"/>
      <c r="E31" s="114"/>
      <c r="F31" s="115"/>
    </row>
    <row r="32" spans="1:6" s="88" customFormat="1" ht="30" customHeight="1">
      <c r="A32" s="85"/>
      <c r="B32" s="91" t="s">
        <v>446</v>
      </c>
      <c r="C32" s="87">
        <v>272500000</v>
      </c>
      <c r="D32" s="86"/>
      <c r="E32" s="114"/>
      <c r="F32" s="115"/>
    </row>
    <row r="33" spans="1:4" s="88" customFormat="1" ht="22.5" customHeight="1">
      <c r="A33" s="116">
        <v>4.2</v>
      </c>
      <c r="B33" s="119" t="s">
        <v>1783</v>
      </c>
      <c r="C33" s="118">
        <v>497536000</v>
      </c>
      <c r="D33" s="86" t="s">
        <v>1787</v>
      </c>
    </row>
    <row r="34" spans="1:4" s="88" customFormat="1" ht="22.5" customHeight="1">
      <c r="A34" s="116">
        <v>4.3</v>
      </c>
      <c r="B34" s="119" t="s">
        <v>448</v>
      </c>
      <c r="C34" s="118">
        <v>78395830</v>
      </c>
      <c r="D34" s="86"/>
    </row>
    <row r="35" spans="1:4" s="9" customFormat="1" ht="22.5" customHeight="1">
      <c r="A35" s="80" t="s">
        <v>195</v>
      </c>
      <c r="B35" s="39" t="s">
        <v>449</v>
      </c>
      <c r="C35" s="40">
        <f>C24-C25</f>
        <v>2555462794.2000008</v>
      </c>
      <c r="D35" s="39"/>
    </row>
    <row r="36" spans="1:4" s="84" customFormat="1" ht="22.5" customHeight="1">
      <c r="A36" s="81"/>
      <c r="B36" s="82" t="s">
        <v>450</v>
      </c>
      <c r="C36" s="83"/>
      <c r="D36" s="82"/>
    </row>
    <row r="37" spans="1:4" s="84" customFormat="1" ht="22.5" customHeight="1">
      <c r="A37" s="81"/>
      <c r="B37" s="86" t="s">
        <v>1784</v>
      </c>
      <c r="C37" s="83"/>
      <c r="D37" s="82"/>
    </row>
    <row r="38" spans="1:4" s="84" customFormat="1" ht="22.5" customHeight="1">
      <c r="A38" s="81"/>
      <c r="B38" s="86" t="s">
        <v>451</v>
      </c>
      <c r="C38" s="83"/>
      <c r="D38" s="82"/>
    </row>
    <row r="39" spans="1:4" s="84" customFormat="1" ht="22.5" customHeight="1">
      <c r="A39" s="81"/>
      <c r="B39" s="86" t="s">
        <v>1785</v>
      </c>
      <c r="C39" s="83"/>
      <c r="D39" s="82"/>
    </row>
  </sheetData>
  <mergeCells count="1">
    <mergeCell ref="A1:D1"/>
  </mergeCells>
  <phoneticPr fontId="8" type="noConversion"/>
  <pageMargins left="0.75" right="0.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2"/>
  <sheetViews>
    <sheetView workbookViewId="0">
      <selection activeCell="B14" sqref="B14"/>
    </sheetView>
  </sheetViews>
  <sheetFormatPr defaultRowHeight="12.75"/>
  <cols>
    <col min="1" max="1" width="10.7109375" customWidth="1"/>
    <col min="2" max="2" width="38.140625" customWidth="1"/>
    <col min="3" max="3" width="17.85546875" customWidth="1"/>
    <col min="4" max="5" width="16.7109375" customWidth="1"/>
  </cols>
  <sheetData>
    <row r="1" spans="1:8" ht="15.75">
      <c r="A1" s="21" t="s">
        <v>214</v>
      </c>
    </row>
    <row r="3" spans="1:8" ht="18">
      <c r="A3" s="862" t="s">
        <v>204</v>
      </c>
      <c r="B3" s="862"/>
      <c r="C3" s="862"/>
      <c r="D3" s="862"/>
      <c r="E3" s="862"/>
      <c r="F3" s="32"/>
      <c r="G3" s="32"/>
      <c r="H3" s="32"/>
    </row>
    <row r="4" spans="1:8" ht="18">
      <c r="A4" s="862" t="s">
        <v>234</v>
      </c>
      <c r="B4" s="862"/>
      <c r="C4" s="862"/>
      <c r="D4" s="862"/>
      <c r="E4" s="862"/>
      <c r="F4" s="32"/>
      <c r="G4" s="32"/>
      <c r="H4" s="32"/>
    </row>
    <row r="6" spans="1:8" ht="15.75">
      <c r="A6" s="911" t="s">
        <v>210</v>
      </c>
      <c r="B6" s="911" t="s">
        <v>216</v>
      </c>
      <c r="C6" s="24" t="s">
        <v>217</v>
      </c>
      <c r="D6" s="24" t="s">
        <v>219</v>
      </c>
      <c r="E6" s="911" t="s">
        <v>209</v>
      </c>
    </row>
    <row r="7" spans="1:8" ht="15.75">
      <c r="A7" s="912"/>
      <c r="B7" s="912"/>
      <c r="C7" s="25" t="s">
        <v>218</v>
      </c>
      <c r="D7" s="25" t="s">
        <v>220</v>
      </c>
      <c r="E7" s="912"/>
    </row>
    <row r="8" spans="1:8" ht="21" customHeight="1">
      <c r="A8" s="26">
        <v>1</v>
      </c>
      <c r="B8" s="27" t="s">
        <v>221</v>
      </c>
      <c r="C8" s="27">
        <f>[1]T1!$F$62</f>
        <v>86123695</v>
      </c>
      <c r="D8" s="27"/>
      <c r="E8" s="27">
        <f>C8+D8</f>
        <v>86123695</v>
      </c>
    </row>
    <row r="9" spans="1:8" ht="21" customHeight="1">
      <c r="A9" s="26">
        <v>2</v>
      </c>
      <c r="B9" s="27" t="s">
        <v>222</v>
      </c>
      <c r="C9" s="27">
        <f>[1]T2!$F$21</f>
        <v>78238209</v>
      </c>
      <c r="D9" s="27"/>
      <c r="E9" s="27">
        <f t="shared" ref="E9:E20" si="0">C9+D9</f>
        <v>78238209</v>
      </c>
    </row>
    <row r="10" spans="1:8" ht="21" customHeight="1">
      <c r="A10" s="26">
        <v>3</v>
      </c>
      <c r="B10" s="27" t="s">
        <v>223</v>
      </c>
      <c r="C10" s="27">
        <f>[1]T3!$F$21</f>
        <v>90843013.449999988</v>
      </c>
      <c r="D10" s="27">
        <f>[1]T5!$F$63</f>
        <v>29577799.999999996</v>
      </c>
      <c r="E10" s="27">
        <f t="shared" si="0"/>
        <v>120420813.44999999</v>
      </c>
    </row>
    <row r="11" spans="1:8" ht="21" customHeight="1">
      <c r="A11" s="26">
        <v>4</v>
      </c>
      <c r="B11" s="27" t="s">
        <v>224</v>
      </c>
      <c r="C11" s="27">
        <f>[1]T4!$F$21</f>
        <v>85929348.399999991</v>
      </c>
      <c r="D11" s="27"/>
      <c r="E11" s="27">
        <f t="shared" si="0"/>
        <v>85929348.399999991</v>
      </c>
    </row>
    <row r="12" spans="1:8" ht="21" customHeight="1">
      <c r="A12" s="26">
        <v>5</v>
      </c>
      <c r="B12" s="27" t="s">
        <v>225</v>
      </c>
      <c r="C12" s="27">
        <f>[1]T5!$F$22</f>
        <v>95246264.399999991</v>
      </c>
      <c r="D12" s="27"/>
      <c r="E12" s="27">
        <f t="shared" si="0"/>
        <v>95246264.399999991</v>
      </c>
    </row>
    <row r="13" spans="1:8" ht="21" customHeight="1">
      <c r="A13" s="26">
        <v>6</v>
      </c>
      <c r="B13" s="27" t="s">
        <v>226</v>
      </c>
      <c r="C13" s="27">
        <f>[1]T6!$F$22</f>
        <v>157221763.64999998</v>
      </c>
      <c r="D13" s="27">
        <f>[1]T6!$F$63</f>
        <v>34487601.399999999</v>
      </c>
      <c r="E13" s="27">
        <f t="shared" si="0"/>
        <v>191709365.04999998</v>
      </c>
    </row>
    <row r="14" spans="1:8" ht="21" customHeight="1">
      <c r="A14" s="26">
        <v>7</v>
      </c>
      <c r="B14" s="27" t="s">
        <v>227</v>
      </c>
      <c r="C14" s="27">
        <f>[1]T7!$F$22</f>
        <v>169939602</v>
      </c>
      <c r="D14" s="27"/>
      <c r="E14" s="27">
        <f t="shared" si="0"/>
        <v>169939602</v>
      </c>
    </row>
    <row r="15" spans="1:8" ht="21" customHeight="1">
      <c r="A15" s="26">
        <v>8</v>
      </c>
      <c r="B15" s="27" t="s">
        <v>228</v>
      </c>
      <c r="C15" s="27">
        <f>[1]T8!$F$22</f>
        <v>159121738.29999998</v>
      </c>
      <c r="D15" s="27"/>
      <c r="E15" s="27">
        <f t="shared" si="0"/>
        <v>159121738.29999998</v>
      </c>
    </row>
    <row r="16" spans="1:8" ht="21" customHeight="1">
      <c r="A16" s="26">
        <v>9</v>
      </c>
      <c r="B16" s="27" t="s">
        <v>229</v>
      </c>
      <c r="C16" s="27">
        <f>[1]T9!$F$22</f>
        <v>160061191.84999999</v>
      </c>
      <c r="D16" s="27">
        <f>[1]T9!$F$60</f>
        <v>28808499.299999997</v>
      </c>
      <c r="E16" s="27">
        <f t="shared" si="0"/>
        <v>188869691.14999998</v>
      </c>
    </row>
    <row r="17" spans="1:5" ht="21" customHeight="1">
      <c r="A17" s="26">
        <v>10</v>
      </c>
      <c r="B17" s="27" t="s">
        <v>230</v>
      </c>
      <c r="C17" s="27">
        <f>[1]T10!$F$22</f>
        <v>154509926.54999998</v>
      </c>
      <c r="D17" s="27"/>
      <c r="E17" s="27">
        <f t="shared" si="0"/>
        <v>154509926.54999998</v>
      </c>
    </row>
    <row r="18" spans="1:5" ht="21" customHeight="1">
      <c r="A18" s="26">
        <v>11</v>
      </c>
      <c r="B18" s="27" t="s">
        <v>231</v>
      </c>
      <c r="C18" s="27">
        <f>[1]T11!$F$22</f>
        <v>136703007.69999999</v>
      </c>
      <c r="D18" s="27"/>
      <c r="E18" s="27">
        <f t="shared" si="0"/>
        <v>136703007.69999999</v>
      </c>
    </row>
    <row r="19" spans="1:5" ht="21" customHeight="1">
      <c r="A19" s="26">
        <v>12</v>
      </c>
      <c r="B19" s="27" t="s">
        <v>232</v>
      </c>
      <c r="C19" s="27">
        <f>[1]T12!$F$27</f>
        <v>142839549.89999998</v>
      </c>
      <c r="D19" s="27">
        <f>[1]T12!$F$62</f>
        <v>26642000</v>
      </c>
      <c r="E19" s="27">
        <f t="shared" si="0"/>
        <v>169481549.89999998</v>
      </c>
    </row>
    <row r="20" spans="1:5" ht="21" customHeight="1">
      <c r="A20" s="26">
        <v>13</v>
      </c>
      <c r="B20" s="27" t="s">
        <v>233</v>
      </c>
      <c r="C20" s="27">
        <f>[1]T12!$F$98</f>
        <v>103169150</v>
      </c>
      <c r="D20" s="27"/>
      <c r="E20" s="27">
        <f t="shared" si="0"/>
        <v>103169150</v>
      </c>
    </row>
    <row r="21" spans="1:5" ht="21" customHeight="1">
      <c r="A21" s="29"/>
      <c r="B21" s="29" t="s">
        <v>211</v>
      </c>
      <c r="C21" s="30">
        <f>SUM(C8:C19)</f>
        <v>1516777310.1999998</v>
      </c>
      <c r="D21" s="30">
        <f>SUM(D8:D19)</f>
        <v>119515900.69999999</v>
      </c>
      <c r="E21" s="30">
        <f>SUM(E8:E19)</f>
        <v>1636293210.9000001</v>
      </c>
    </row>
    <row r="22" spans="1:5">
      <c r="E22" s="2"/>
    </row>
  </sheetData>
  <mergeCells count="5">
    <mergeCell ref="A6:A7"/>
    <mergeCell ref="B6:B7"/>
    <mergeCell ref="E6:E7"/>
    <mergeCell ref="A3:E3"/>
    <mergeCell ref="A4:E4"/>
  </mergeCells>
  <phoneticPr fontId="8" type="noConversion"/>
  <pageMargins left="0.5" right="0.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21"/>
  <sheetViews>
    <sheetView topLeftCell="A7" workbookViewId="0">
      <selection activeCell="A9" sqref="A9:IV9"/>
    </sheetView>
  </sheetViews>
  <sheetFormatPr defaultRowHeight="12.75"/>
  <cols>
    <col min="1" max="1" width="10.5703125" customWidth="1"/>
    <col min="2" max="2" width="43" customWidth="1"/>
    <col min="3" max="3" width="17.5703125" customWidth="1"/>
    <col min="4" max="4" width="15.5703125" customWidth="1"/>
    <col min="5" max="5" width="17.28515625" customWidth="1"/>
  </cols>
  <sheetData>
    <row r="1" spans="1:5" ht="15.75">
      <c r="A1" s="21" t="s">
        <v>214</v>
      </c>
    </row>
    <row r="3" spans="1:5" ht="18">
      <c r="A3" s="862" t="s">
        <v>204</v>
      </c>
      <c r="B3" s="862"/>
      <c r="C3" s="862"/>
      <c r="D3" s="862"/>
      <c r="E3" s="862"/>
    </row>
    <row r="4" spans="1:5" ht="18">
      <c r="A4" s="862" t="s">
        <v>1788</v>
      </c>
      <c r="B4" s="862"/>
      <c r="C4" s="862"/>
      <c r="D4" s="862"/>
      <c r="E4" s="862"/>
    </row>
    <row r="6" spans="1:5" ht="15.75">
      <c r="A6" s="911" t="s">
        <v>210</v>
      </c>
      <c r="B6" s="911" t="s">
        <v>216</v>
      </c>
      <c r="C6" s="911" t="s">
        <v>1791</v>
      </c>
      <c r="D6" s="24"/>
      <c r="E6" s="911" t="s">
        <v>209</v>
      </c>
    </row>
    <row r="7" spans="1:5" ht="15.75">
      <c r="A7" s="912"/>
      <c r="B7" s="912"/>
      <c r="C7" s="912"/>
      <c r="D7" s="25"/>
      <c r="E7" s="912"/>
    </row>
    <row r="8" spans="1:5" ht="21.75" customHeight="1">
      <c r="A8" s="26">
        <v>1</v>
      </c>
      <c r="B8" s="27" t="s">
        <v>1789</v>
      </c>
      <c r="C8" s="27">
        <v>39480000</v>
      </c>
      <c r="D8" s="27"/>
      <c r="E8" s="27">
        <f>C8+D8</f>
        <v>39480000</v>
      </c>
    </row>
    <row r="9" spans="1:5" s="75" customFormat="1" ht="21.75" customHeight="1">
      <c r="A9" s="89"/>
      <c r="B9" s="90" t="s">
        <v>1790</v>
      </c>
      <c r="C9" s="90"/>
      <c r="D9" s="90"/>
      <c r="E9" s="90"/>
    </row>
    <row r="10" spans="1:5" ht="21.75" customHeight="1">
      <c r="A10" s="26">
        <v>2</v>
      </c>
      <c r="B10" s="27" t="s">
        <v>1789</v>
      </c>
      <c r="C10" s="27">
        <f>[1]T3!$F$21</f>
        <v>90843013.449999988</v>
      </c>
      <c r="D10" s="27">
        <f>[1]T5!$F$63</f>
        <v>29577799.999999996</v>
      </c>
      <c r="E10" s="27">
        <f>C10+D10</f>
        <v>120420813.44999999</v>
      </c>
    </row>
    <row r="11" spans="1:5" s="75" customFormat="1" ht="21.75" customHeight="1">
      <c r="A11" s="89"/>
      <c r="B11" s="90" t="s">
        <v>1790</v>
      </c>
      <c r="C11" s="90">
        <f>[1]T4!$F$21</f>
        <v>85929348.399999991</v>
      </c>
      <c r="D11" s="90"/>
      <c r="E11" s="90">
        <f>C11+D11</f>
        <v>85929348.399999991</v>
      </c>
    </row>
    <row r="12" spans="1:5" ht="21.75" customHeight="1">
      <c r="A12" s="26">
        <v>3</v>
      </c>
      <c r="B12" s="27" t="s">
        <v>1789</v>
      </c>
      <c r="C12" s="27">
        <f>[1]T5!$F$22</f>
        <v>95246264.399999991</v>
      </c>
      <c r="D12" s="27"/>
      <c r="E12" s="27">
        <f>C12+D12</f>
        <v>95246264.399999991</v>
      </c>
    </row>
    <row r="13" spans="1:5" s="75" customFormat="1" ht="21.75" customHeight="1">
      <c r="A13" s="89"/>
      <c r="B13" s="90" t="s">
        <v>1792</v>
      </c>
      <c r="C13" s="90">
        <f>[1]T6!$F$22</f>
        <v>157221763.64999998</v>
      </c>
      <c r="D13" s="90">
        <f>[1]T6!$F$63</f>
        <v>34487601.399999999</v>
      </c>
      <c r="E13" s="90">
        <f>C13+D13</f>
        <v>191709365.04999998</v>
      </c>
    </row>
    <row r="14" spans="1:5" ht="21.75" customHeight="1">
      <c r="A14" s="26"/>
      <c r="B14" s="27"/>
      <c r="C14" s="27"/>
      <c r="D14" s="27"/>
      <c r="E14" s="27"/>
    </row>
    <row r="15" spans="1:5" ht="21.75" customHeight="1">
      <c r="A15" s="26"/>
      <c r="B15" s="27"/>
      <c r="C15" s="27"/>
      <c r="D15" s="27"/>
      <c r="E15" s="27"/>
    </row>
    <row r="16" spans="1:5" ht="21.75" customHeight="1">
      <c r="A16" s="26"/>
      <c r="B16" s="27"/>
      <c r="C16" s="27"/>
      <c r="D16" s="27"/>
      <c r="E16" s="27"/>
    </row>
    <row r="17" spans="1:5" ht="21.75" customHeight="1">
      <c r="A17" s="26"/>
      <c r="B17" s="27"/>
      <c r="C17" s="27"/>
      <c r="D17" s="27"/>
      <c r="E17" s="27"/>
    </row>
    <row r="18" spans="1:5" ht="21.75" customHeight="1">
      <c r="A18" s="26"/>
      <c r="B18" s="27"/>
      <c r="C18" s="27"/>
      <c r="D18" s="27"/>
      <c r="E18" s="27"/>
    </row>
    <row r="19" spans="1:5" ht="21.75" customHeight="1">
      <c r="A19" s="26"/>
      <c r="B19" s="27"/>
      <c r="C19" s="27"/>
      <c r="D19" s="27"/>
      <c r="E19" s="27"/>
    </row>
    <row r="20" spans="1:5" ht="21.75" customHeight="1">
      <c r="A20" s="26"/>
      <c r="B20" s="27"/>
      <c r="C20" s="27"/>
      <c r="D20" s="27"/>
      <c r="E20" s="27"/>
    </row>
    <row r="21" spans="1:5" ht="21.75" customHeight="1">
      <c r="A21" s="29"/>
      <c r="B21" s="29" t="s">
        <v>211</v>
      </c>
      <c r="C21" s="30">
        <f>SUM(C8:C19)</f>
        <v>468720389.89999992</v>
      </c>
      <c r="D21" s="30">
        <f>SUM(D8:D19)</f>
        <v>64065401.399999991</v>
      </c>
      <c r="E21" s="30">
        <f>SUM(E8:E19)</f>
        <v>532785791.29999995</v>
      </c>
    </row>
  </sheetData>
  <mergeCells count="6">
    <mergeCell ref="A3:E3"/>
    <mergeCell ref="A4:E4"/>
    <mergeCell ref="A6:A7"/>
    <mergeCell ref="B6:B7"/>
    <mergeCell ref="E6:E7"/>
    <mergeCell ref="C6:C7"/>
  </mergeCells>
  <phoneticPr fontId="8" type="noConversion"/>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election activeCell="F16" sqref="F16"/>
    </sheetView>
  </sheetViews>
  <sheetFormatPr defaultRowHeight="12.75"/>
  <sheetData/>
  <phoneticPr fontId="8"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0"/>
  <sheetViews>
    <sheetView workbookViewId="0">
      <selection activeCell="D13" sqref="D13"/>
    </sheetView>
  </sheetViews>
  <sheetFormatPr defaultRowHeight="12.75"/>
  <cols>
    <col min="2" max="2" width="14.140625" customWidth="1"/>
    <col min="3" max="3" width="15.140625" customWidth="1"/>
    <col min="4" max="4" width="10.7109375" customWidth="1"/>
    <col min="5" max="5" width="14.42578125" customWidth="1"/>
    <col min="6" max="6" width="13.5703125" customWidth="1"/>
    <col min="7" max="7" width="15.140625" customWidth="1"/>
    <col min="8" max="8" width="16.5703125" customWidth="1"/>
  </cols>
  <sheetData>
    <row r="1" spans="1:8" ht="15.75">
      <c r="A1" s="21" t="s">
        <v>214</v>
      </c>
    </row>
    <row r="3" spans="1:8" s="20" customFormat="1" ht="18">
      <c r="A3" s="862" t="s">
        <v>204</v>
      </c>
      <c r="B3" s="862"/>
      <c r="C3" s="862"/>
      <c r="D3" s="862"/>
      <c r="E3" s="862"/>
      <c r="F3" s="862"/>
      <c r="G3" s="862"/>
      <c r="H3" s="862"/>
    </row>
    <row r="4" spans="1:8" s="20" customFormat="1" ht="18">
      <c r="A4" s="862" t="s">
        <v>205</v>
      </c>
      <c r="B4" s="862"/>
      <c r="C4" s="862"/>
      <c r="D4" s="862"/>
      <c r="E4" s="862"/>
      <c r="F4" s="862"/>
      <c r="G4" s="862"/>
      <c r="H4" s="862"/>
    </row>
    <row r="6" spans="1:8" s="5" customFormat="1" ht="22.5" customHeight="1">
      <c r="A6" s="913" t="s">
        <v>210</v>
      </c>
      <c r="B6" s="914" t="s">
        <v>215</v>
      </c>
      <c r="C6" s="914"/>
      <c r="D6" s="914" t="s">
        <v>208</v>
      </c>
      <c r="E6" s="914"/>
      <c r="F6" s="914" t="s">
        <v>209</v>
      </c>
      <c r="G6" s="914"/>
      <c r="H6" s="24" t="s">
        <v>212</v>
      </c>
    </row>
    <row r="7" spans="1:8" s="5" customFormat="1" ht="22.5" customHeight="1">
      <c r="A7" s="913"/>
      <c r="B7" s="23" t="s">
        <v>206</v>
      </c>
      <c r="C7" s="23" t="s">
        <v>207</v>
      </c>
      <c r="D7" s="23" t="s">
        <v>206</v>
      </c>
      <c r="E7" s="23" t="s">
        <v>207</v>
      </c>
      <c r="F7" s="23" t="s">
        <v>206</v>
      </c>
      <c r="G7" s="23" t="s">
        <v>207</v>
      </c>
      <c r="H7" s="25" t="s">
        <v>213</v>
      </c>
    </row>
    <row r="8" spans="1:8" s="22" customFormat="1" ht="22.5" customHeight="1">
      <c r="A8" s="26">
        <v>1</v>
      </c>
      <c r="B8" s="27">
        <v>38485024</v>
      </c>
      <c r="C8" s="27">
        <f>'[2]01'!$F$33</f>
        <v>119990483.19999999</v>
      </c>
      <c r="D8" s="27"/>
      <c r="E8" s="27">
        <v>42501000</v>
      </c>
      <c r="F8" s="27">
        <f>B8+D8</f>
        <v>38485024</v>
      </c>
      <c r="G8" s="28">
        <f>C8+E8</f>
        <v>162491483.19999999</v>
      </c>
      <c r="H8" s="27">
        <f>F8+G8</f>
        <v>200976507.19999999</v>
      </c>
    </row>
    <row r="9" spans="1:8" s="22" customFormat="1" ht="22.5" customHeight="1">
      <c r="A9" s="26">
        <v>2</v>
      </c>
      <c r="B9" s="27">
        <f>'[2]02'!$F$37</f>
        <v>52878650</v>
      </c>
      <c r="C9" s="27">
        <f>'[2]02'!$F$38</f>
        <v>115578995</v>
      </c>
      <c r="D9" s="27"/>
      <c r="E9" s="27">
        <v>53127000</v>
      </c>
      <c r="F9" s="27">
        <f t="shared" ref="F9:F19" si="0">B9+D9</f>
        <v>52878650</v>
      </c>
      <c r="G9" s="28">
        <f t="shared" ref="G9:G19" si="1">C9+E9</f>
        <v>168705995</v>
      </c>
      <c r="H9" s="27">
        <f t="shared" ref="H9:H19" si="2">F9+G9</f>
        <v>221584645</v>
      </c>
    </row>
    <row r="10" spans="1:8" s="22" customFormat="1" ht="22.5" customHeight="1">
      <c r="A10" s="26">
        <v>3</v>
      </c>
      <c r="B10" s="27">
        <f>'[2]03'!$F$37</f>
        <v>43234044.350000001</v>
      </c>
      <c r="C10" s="27">
        <f>'[2]03'!$F$38</f>
        <v>95806168.954999998</v>
      </c>
      <c r="D10" s="27"/>
      <c r="E10" s="27">
        <v>90001000</v>
      </c>
      <c r="F10" s="27">
        <f t="shared" si="0"/>
        <v>43234044.350000001</v>
      </c>
      <c r="G10" s="28">
        <f t="shared" si="1"/>
        <v>185807168.95499998</v>
      </c>
      <c r="H10" s="27">
        <f t="shared" si="2"/>
        <v>229041213.30499998</v>
      </c>
    </row>
    <row r="11" spans="1:8" s="22" customFormat="1" ht="22.5" customHeight="1">
      <c r="A11" s="26">
        <v>4</v>
      </c>
      <c r="B11" s="27">
        <f>[2]T04!$F$37</f>
        <v>45368050</v>
      </c>
      <c r="C11" s="27">
        <f>[2]T04!$F$38</f>
        <v>123810364.99999999</v>
      </c>
      <c r="D11" s="27"/>
      <c r="E11" s="27">
        <v>64726800</v>
      </c>
      <c r="F11" s="27">
        <f t="shared" si="0"/>
        <v>45368050</v>
      </c>
      <c r="G11" s="28">
        <f t="shared" si="1"/>
        <v>188537165</v>
      </c>
      <c r="H11" s="27">
        <f t="shared" si="2"/>
        <v>233905215</v>
      </c>
    </row>
    <row r="12" spans="1:8" s="22" customFormat="1" ht="22.5" customHeight="1">
      <c r="A12" s="26">
        <v>5</v>
      </c>
      <c r="B12" s="27">
        <f>[2]T05!$F$37</f>
        <v>49193850</v>
      </c>
      <c r="C12" s="27">
        <f>[2]T05!$F$38</f>
        <v>148572305</v>
      </c>
      <c r="D12" s="27"/>
      <c r="E12" s="27">
        <f>107179000</f>
        <v>107179000</v>
      </c>
      <c r="F12" s="27">
        <f t="shared" si="0"/>
        <v>49193850</v>
      </c>
      <c r="G12" s="28">
        <f t="shared" si="1"/>
        <v>255751305</v>
      </c>
      <c r="H12" s="27">
        <f t="shared" si="2"/>
        <v>304945155</v>
      </c>
    </row>
    <row r="13" spans="1:8" s="22" customFormat="1" ht="22.5" customHeight="1">
      <c r="A13" s="26">
        <v>6</v>
      </c>
      <c r="B13" s="27">
        <f>[2]T06!$F$38</f>
        <v>116257580</v>
      </c>
      <c r="C13" s="27">
        <f>[2]T06!$F$39</f>
        <v>141337504</v>
      </c>
      <c r="D13" s="27"/>
      <c r="E13" s="27">
        <f>[2]T06!$F$80+[2]T06!$F$131</f>
        <v>117946330</v>
      </c>
      <c r="F13" s="27">
        <f t="shared" si="0"/>
        <v>116257580</v>
      </c>
      <c r="G13" s="28">
        <f t="shared" si="1"/>
        <v>259283834</v>
      </c>
      <c r="H13" s="27">
        <f t="shared" si="2"/>
        <v>375541414</v>
      </c>
    </row>
    <row r="14" spans="1:8" s="22" customFormat="1" ht="22.5" customHeight="1">
      <c r="A14" s="26">
        <v>7</v>
      </c>
      <c r="B14" s="27">
        <f>[2]T07!$F$37</f>
        <v>45580800</v>
      </c>
      <c r="C14" s="27">
        <f>[2]T07!$F$38</f>
        <v>139873440</v>
      </c>
      <c r="D14" s="27"/>
      <c r="E14" s="27">
        <f>[2]T07!$F$80+[2]T07!$F$131</f>
        <v>109134160</v>
      </c>
      <c r="F14" s="27">
        <f t="shared" si="0"/>
        <v>45580800</v>
      </c>
      <c r="G14" s="28">
        <f t="shared" si="1"/>
        <v>249007600</v>
      </c>
      <c r="H14" s="27">
        <f t="shared" si="2"/>
        <v>294588400</v>
      </c>
    </row>
    <row r="15" spans="1:8" s="22" customFormat="1" ht="22.5" customHeight="1">
      <c r="A15" s="26">
        <v>8</v>
      </c>
      <c r="B15" s="27">
        <f>[2]T08!$F$37</f>
        <v>46789175</v>
      </c>
      <c r="C15" s="27">
        <f>[2]T08!$F$38</f>
        <v>145005577.5</v>
      </c>
      <c r="D15" s="27"/>
      <c r="E15" s="27">
        <f>[2]T08!$F$79+[2]T08!$F$130</f>
        <v>130083050</v>
      </c>
      <c r="F15" s="27">
        <f t="shared" si="0"/>
        <v>46789175</v>
      </c>
      <c r="G15" s="28">
        <f t="shared" si="1"/>
        <v>275088627.5</v>
      </c>
      <c r="H15" s="27">
        <f t="shared" si="2"/>
        <v>321877802.5</v>
      </c>
    </row>
    <row r="16" spans="1:8" s="22" customFormat="1" ht="22.5" customHeight="1">
      <c r="A16" s="26">
        <v>9</v>
      </c>
      <c r="B16" s="27">
        <f>[2]T09!$F$37</f>
        <v>61544150</v>
      </c>
      <c r="C16" s="27">
        <f>[2]T09!$F$38</f>
        <v>191083095</v>
      </c>
      <c r="D16" s="27"/>
      <c r="E16" s="27">
        <f>[2]T09!$F$79+[2]T09!$F$128</f>
        <v>127061990</v>
      </c>
      <c r="F16" s="27">
        <f t="shared" si="0"/>
        <v>61544150</v>
      </c>
      <c r="G16" s="28">
        <f t="shared" si="1"/>
        <v>318145085</v>
      </c>
      <c r="H16" s="27">
        <f t="shared" si="2"/>
        <v>379689235</v>
      </c>
    </row>
    <row r="17" spans="1:8" s="22" customFormat="1" ht="22.5" customHeight="1">
      <c r="A17" s="26">
        <v>10</v>
      </c>
      <c r="B17" s="27">
        <f>[2]T10!$F$37</f>
        <v>72959828.25</v>
      </c>
      <c r="C17" s="27">
        <f>[2]T10!$F$38</f>
        <v>114260210.22499999</v>
      </c>
      <c r="D17" s="27"/>
      <c r="E17" s="27">
        <f>[2]T10!$F$79+[2]T10!$F$127</f>
        <v>108529570</v>
      </c>
      <c r="F17" s="27">
        <f t="shared" si="0"/>
        <v>72959828.25</v>
      </c>
      <c r="G17" s="28">
        <f t="shared" si="1"/>
        <v>222789780.22499999</v>
      </c>
      <c r="H17" s="27">
        <f t="shared" si="2"/>
        <v>295749608.47500002</v>
      </c>
    </row>
    <row r="18" spans="1:8" s="22" customFormat="1" ht="22.5" customHeight="1">
      <c r="A18" s="26">
        <v>11</v>
      </c>
      <c r="B18" s="27">
        <f>[2]T11!$F$37</f>
        <v>54617775</v>
      </c>
      <c r="C18" s="27">
        <f>[2]T11!$F$38</f>
        <v>173741557.5</v>
      </c>
      <c r="D18" s="27"/>
      <c r="E18" s="27">
        <f>[2]T11!$F$79+[2]T11!$F$127</f>
        <v>114700510</v>
      </c>
      <c r="F18" s="27">
        <f t="shared" si="0"/>
        <v>54617775</v>
      </c>
      <c r="G18" s="28">
        <f t="shared" si="1"/>
        <v>288442067.5</v>
      </c>
      <c r="H18" s="27">
        <f t="shared" si="2"/>
        <v>343059842.5</v>
      </c>
    </row>
    <row r="19" spans="1:8" s="22" customFormat="1" ht="22.5" customHeight="1">
      <c r="A19" s="26">
        <v>12</v>
      </c>
      <c r="B19" s="27">
        <f>[2]T12!$F$37</f>
        <v>64065445</v>
      </c>
      <c r="C19" s="27">
        <f>[2]T12!$F$38</f>
        <v>168477018.5</v>
      </c>
      <c r="D19" s="27"/>
      <c r="E19" s="27">
        <f>[2]T12!$F$79+[2]T12!$F$127</f>
        <v>105908110</v>
      </c>
      <c r="F19" s="27">
        <f t="shared" si="0"/>
        <v>64065445</v>
      </c>
      <c r="G19" s="28">
        <f t="shared" si="1"/>
        <v>274385128.5</v>
      </c>
      <c r="H19" s="27">
        <f t="shared" si="2"/>
        <v>338450573.5</v>
      </c>
    </row>
    <row r="20" spans="1:8" s="31" customFormat="1" ht="22.5" customHeight="1">
      <c r="A20" s="29" t="s">
        <v>211</v>
      </c>
      <c r="B20" s="30">
        <f t="shared" ref="B20:H20" si="3">SUM(B8:B19)</f>
        <v>690974371.60000002</v>
      </c>
      <c r="C20" s="30">
        <f t="shared" si="3"/>
        <v>1677536719.8799999</v>
      </c>
      <c r="D20" s="30">
        <f t="shared" si="3"/>
        <v>0</v>
      </c>
      <c r="E20" s="30">
        <f t="shared" si="3"/>
        <v>1170898520</v>
      </c>
      <c r="F20" s="30">
        <f t="shared" si="3"/>
        <v>690974371.60000002</v>
      </c>
      <c r="G20" s="30">
        <f t="shared" si="3"/>
        <v>2848435239.8800001</v>
      </c>
      <c r="H20" s="30">
        <f t="shared" si="3"/>
        <v>3539409611.48</v>
      </c>
    </row>
  </sheetData>
  <mergeCells count="6">
    <mergeCell ref="A3:H3"/>
    <mergeCell ref="A4:H4"/>
    <mergeCell ref="A6:A7"/>
    <mergeCell ref="B6:C6"/>
    <mergeCell ref="D6:E6"/>
    <mergeCell ref="F6:G6"/>
  </mergeCells>
  <phoneticPr fontId="0" type="noConversion"/>
  <pageMargins left="0.5" right="0.25" top="1" bottom="1" header="0.5" footer="0.5"/>
  <pageSetup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1"/>
  <sheetViews>
    <sheetView workbookViewId="0">
      <selection activeCell="B15" sqref="B15"/>
    </sheetView>
  </sheetViews>
  <sheetFormatPr defaultRowHeight="12.75"/>
  <cols>
    <col min="1" max="1" width="18.7109375" customWidth="1"/>
    <col min="2" max="2" width="40" customWidth="1"/>
    <col min="3" max="3" width="27.5703125" customWidth="1"/>
  </cols>
  <sheetData>
    <row r="1" spans="1:3" ht="18">
      <c r="A1" s="154"/>
      <c r="B1" s="154"/>
      <c r="C1" s="154"/>
    </row>
    <row r="2" spans="1:3" ht="18">
      <c r="A2" s="154" t="s">
        <v>808</v>
      </c>
      <c r="B2" s="154"/>
      <c r="C2" s="154"/>
    </row>
    <row r="3" spans="1:3" ht="18">
      <c r="A3" s="154"/>
      <c r="B3" s="154"/>
      <c r="C3" s="154"/>
    </row>
    <row r="4" spans="1:3" ht="18">
      <c r="A4" s="154" t="s">
        <v>809</v>
      </c>
      <c r="B4" s="154" t="s">
        <v>2479</v>
      </c>
      <c r="C4" s="154" t="s">
        <v>2480</v>
      </c>
    </row>
    <row r="5" spans="1:3" ht="18">
      <c r="A5" s="154"/>
      <c r="B5" s="154" t="s">
        <v>810</v>
      </c>
      <c r="C5" s="154"/>
    </row>
    <row r="6" spans="1:3" ht="18">
      <c r="A6" s="154" t="s">
        <v>811</v>
      </c>
      <c r="B6" s="154" t="s">
        <v>812</v>
      </c>
      <c r="C6" s="155">
        <v>683087400</v>
      </c>
    </row>
    <row r="7" spans="1:3" ht="18">
      <c r="A7" s="154" t="s">
        <v>813</v>
      </c>
      <c r="B7" s="154" t="s">
        <v>814</v>
      </c>
      <c r="C7" s="155">
        <v>259840000</v>
      </c>
    </row>
    <row r="8" spans="1:3" ht="18">
      <c r="A8" s="154" t="s">
        <v>815</v>
      </c>
      <c r="B8" s="154" t="s">
        <v>816</v>
      </c>
      <c r="C8" s="155">
        <v>186260600</v>
      </c>
    </row>
    <row r="9" spans="1:3" ht="18">
      <c r="A9" s="154" t="s">
        <v>817</v>
      </c>
      <c r="B9" s="154" t="s">
        <v>818</v>
      </c>
      <c r="C9" s="155">
        <v>295586200</v>
      </c>
    </row>
    <row r="10" spans="1:3" ht="18">
      <c r="A10" s="154" t="s">
        <v>819</v>
      </c>
      <c r="B10" s="154" t="s">
        <v>820</v>
      </c>
      <c r="C10" s="155">
        <v>376813200</v>
      </c>
    </row>
    <row r="11" spans="1:3" ht="18">
      <c r="A11" s="154" t="s">
        <v>821</v>
      </c>
      <c r="B11" s="154" t="s">
        <v>822</v>
      </c>
      <c r="C11" s="155">
        <v>324646100</v>
      </c>
    </row>
    <row r="12" spans="1:3" ht="18">
      <c r="A12" s="154" t="s">
        <v>823</v>
      </c>
      <c r="B12" s="154" t="s">
        <v>824</v>
      </c>
      <c r="C12" s="155">
        <v>402277400</v>
      </c>
    </row>
    <row r="13" spans="1:3" ht="18">
      <c r="A13" s="154" t="s">
        <v>825</v>
      </c>
      <c r="B13" s="154" t="s">
        <v>826</v>
      </c>
      <c r="C13" s="155">
        <v>371660700</v>
      </c>
    </row>
    <row r="14" spans="1:3" ht="18">
      <c r="A14" s="154" t="s">
        <v>827</v>
      </c>
      <c r="B14" s="154" t="s">
        <v>828</v>
      </c>
      <c r="C14" s="155">
        <v>316742000</v>
      </c>
    </row>
    <row r="15" spans="1:3" ht="18">
      <c r="A15" s="154" t="s">
        <v>829</v>
      </c>
      <c r="B15" s="154" t="s">
        <v>830</v>
      </c>
      <c r="C15" s="155">
        <v>349678460</v>
      </c>
    </row>
    <row r="16" spans="1:3" ht="18">
      <c r="A16" s="154" t="s">
        <v>831</v>
      </c>
      <c r="B16" s="154" t="s">
        <v>832</v>
      </c>
      <c r="C16" s="155">
        <v>324988005</v>
      </c>
    </row>
    <row r="17" spans="1:3" ht="18">
      <c r="A17" s="154" t="s">
        <v>833</v>
      </c>
      <c r="B17" s="154" t="s">
        <v>834</v>
      </c>
      <c r="C17" s="155">
        <v>394562688</v>
      </c>
    </row>
    <row r="18" spans="1:3" ht="18">
      <c r="A18" s="154"/>
      <c r="B18" s="154" t="s">
        <v>209</v>
      </c>
      <c r="C18" s="155">
        <v>4286142753</v>
      </c>
    </row>
    <row r="19" spans="1:3" ht="18">
      <c r="A19" s="154"/>
      <c r="B19" s="154"/>
      <c r="C19" s="154"/>
    </row>
    <row r="20" spans="1:3" ht="18">
      <c r="A20" s="154"/>
      <c r="B20" s="154" t="s">
        <v>2469</v>
      </c>
      <c r="C20" s="154"/>
    </row>
    <row r="21" spans="1:3" ht="18">
      <c r="A21" s="154"/>
      <c r="B21" s="154" t="s">
        <v>2470</v>
      </c>
      <c r="C21" s="154"/>
    </row>
  </sheetData>
  <phoneticPr fontId="8" type="noConversion"/>
  <pageMargins left="0.75" right="0.75" top="1" bottom="1" header="0.5" footer="0.5"/>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9"/>
  <sheetViews>
    <sheetView workbookViewId="0">
      <selection activeCell="C18" sqref="C18"/>
    </sheetView>
  </sheetViews>
  <sheetFormatPr defaultRowHeight="12.75"/>
  <cols>
    <col min="1" max="1" width="10.7109375" customWidth="1"/>
    <col min="2" max="2" width="39" customWidth="1"/>
    <col min="3" max="3" width="21.85546875" customWidth="1"/>
    <col min="4" max="4" width="20.5703125" customWidth="1"/>
    <col min="5" max="5" width="18.7109375" customWidth="1"/>
  </cols>
  <sheetData>
    <row r="1" spans="1:5" ht="15.75">
      <c r="A1" s="21" t="s">
        <v>2477</v>
      </c>
      <c r="C1" s="2"/>
      <c r="D1" s="2"/>
    </row>
    <row r="2" spans="1:5" ht="15.75">
      <c r="A2" s="21"/>
      <c r="C2" s="2"/>
      <c r="D2" s="2"/>
    </row>
    <row r="3" spans="1:5" ht="23.25">
      <c r="A3" s="73" t="s">
        <v>1763</v>
      </c>
      <c r="B3" s="73"/>
      <c r="C3" s="73"/>
      <c r="D3" s="73"/>
      <c r="E3" s="67"/>
    </row>
    <row r="4" spans="1:5" ht="18" customHeight="1"/>
    <row r="5" spans="1:5" s="1" customFormat="1" ht="21" customHeight="1">
      <c r="A5" s="72" t="s">
        <v>2478</v>
      </c>
      <c r="B5" s="72" t="s">
        <v>2479</v>
      </c>
      <c r="C5" s="72" t="s">
        <v>1761</v>
      </c>
      <c r="D5" s="72" t="s">
        <v>2481</v>
      </c>
    </row>
    <row r="6" spans="1:5">
      <c r="A6" t="s">
        <v>2482</v>
      </c>
      <c r="B6" t="s">
        <v>1762</v>
      </c>
    </row>
    <row r="7" spans="1:5">
      <c r="A7">
        <v>1</v>
      </c>
      <c r="B7" t="s">
        <v>1764</v>
      </c>
    </row>
    <row r="8" spans="1:5">
      <c r="A8">
        <v>2</v>
      </c>
      <c r="B8" t="s">
        <v>1765</v>
      </c>
    </row>
    <row r="9" spans="1:5">
      <c r="A9">
        <v>3</v>
      </c>
      <c r="B9" t="s">
        <v>1766</v>
      </c>
    </row>
  </sheetData>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24"/>
  <sheetViews>
    <sheetView topLeftCell="A13" workbookViewId="0">
      <selection activeCell="E53" sqref="E53:F53"/>
    </sheetView>
  </sheetViews>
  <sheetFormatPr defaultColWidth="9.140625" defaultRowHeight="12.75"/>
  <cols>
    <col min="1" max="1" width="6.85546875" style="505" customWidth="1"/>
    <col min="2" max="4" width="9.140625" style="505"/>
    <col min="5" max="5" width="18.42578125" style="505" customWidth="1"/>
    <col min="6" max="6" width="25.28515625" style="505" customWidth="1"/>
    <col min="7" max="7" width="4.5703125" style="505" customWidth="1"/>
    <col min="8" max="8" width="2.140625" style="505" customWidth="1"/>
    <col min="9" max="9" width="9.140625" style="589"/>
    <col min="10" max="10" width="12.140625" style="589" customWidth="1"/>
    <col min="11" max="11" width="11.5703125" style="589" customWidth="1"/>
    <col min="12" max="12" width="6.85546875" style="589" customWidth="1"/>
    <col min="13" max="13" width="4.5703125" style="589" customWidth="1"/>
    <col min="14" max="14" width="0.5703125" style="505" customWidth="1"/>
    <col min="15" max="15" width="1.5703125" style="505" customWidth="1"/>
    <col min="16" max="16384" width="9.140625" style="505"/>
  </cols>
  <sheetData>
    <row r="1" spans="1:16" ht="13.9" customHeight="1">
      <c r="A1" s="873"/>
      <c r="B1" s="873"/>
      <c r="C1" s="873"/>
      <c r="D1" s="873"/>
      <c r="E1" s="873"/>
      <c r="F1" s="873"/>
      <c r="G1" s="873"/>
      <c r="H1" s="873"/>
      <c r="I1" s="873"/>
      <c r="J1" s="873"/>
      <c r="K1" s="873"/>
      <c r="L1" s="873"/>
      <c r="M1" s="873"/>
      <c r="N1" s="873"/>
      <c r="O1" s="873"/>
      <c r="P1" s="580"/>
    </row>
    <row r="2" spans="1:16" ht="14.65" customHeight="1">
      <c r="B2" s="882" t="s">
        <v>1972</v>
      </c>
      <c r="C2" s="882"/>
      <c r="D2" s="882"/>
      <c r="E2" s="882"/>
      <c r="F2" s="882"/>
      <c r="G2" s="882"/>
      <c r="H2" s="882"/>
      <c r="I2" s="882"/>
      <c r="J2" s="882"/>
      <c r="K2" s="882"/>
      <c r="L2" s="882"/>
      <c r="M2" s="882"/>
      <c r="N2" s="882"/>
      <c r="O2" s="581"/>
    </row>
    <row r="3" spans="1:16" ht="14.65" customHeight="1">
      <c r="B3" s="882" t="s">
        <v>1973</v>
      </c>
      <c r="C3" s="882"/>
      <c r="D3" s="882"/>
      <c r="E3" s="882"/>
      <c r="F3" s="882"/>
      <c r="G3" s="882"/>
      <c r="H3" s="882"/>
      <c r="I3" s="882"/>
      <c r="J3" s="882"/>
      <c r="K3" s="882"/>
      <c r="L3" s="882"/>
      <c r="M3" s="882"/>
      <c r="N3" s="882"/>
      <c r="O3" s="581"/>
    </row>
    <row r="4" spans="1:16" ht="28.7" customHeight="1">
      <c r="B4" s="883" t="s">
        <v>1912</v>
      </c>
      <c r="C4" s="883"/>
      <c r="D4" s="883"/>
      <c r="E4" s="883"/>
      <c r="F4" s="883"/>
      <c r="G4" s="883"/>
      <c r="H4" s="883"/>
      <c r="I4" s="883"/>
      <c r="J4" s="883"/>
      <c r="K4" s="883"/>
      <c r="L4" s="883"/>
      <c r="M4" s="883"/>
      <c r="N4" s="883"/>
      <c r="O4" s="883"/>
      <c r="P4" s="580"/>
    </row>
    <row r="5" spans="1:16" ht="13.9" customHeight="1">
      <c r="B5" s="886" t="s">
        <v>1457</v>
      </c>
      <c r="C5" s="886"/>
      <c r="D5" s="886"/>
      <c r="E5" s="886"/>
      <c r="F5" s="886"/>
      <c r="G5" s="886"/>
      <c r="H5" s="886"/>
      <c r="I5" s="886"/>
      <c r="J5" s="886"/>
      <c r="K5" s="886"/>
      <c r="L5" s="886"/>
      <c r="M5" s="886"/>
      <c r="N5" s="873"/>
      <c r="O5" s="873"/>
      <c r="P5" s="580"/>
    </row>
    <row r="6" spans="1:16" ht="13.9" customHeight="1">
      <c r="B6" s="887" t="s">
        <v>46</v>
      </c>
      <c r="C6" s="887"/>
      <c r="D6" s="887"/>
      <c r="E6" s="887"/>
      <c r="F6" s="887"/>
      <c r="G6" s="887"/>
      <c r="H6" s="887"/>
      <c r="I6" s="887"/>
      <c r="J6" s="887"/>
      <c r="K6" s="887"/>
      <c r="L6" s="887"/>
      <c r="M6" s="887"/>
      <c r="N6" s="873"/>
      <c r="O6" s="873"/>
      <c r="P6" s="580"/>
    </row>
    <row r="7" spans="1:16" ht="6.2" customHeight="1">
      <c r="A7" s="873"/>
      <c r="B7" s="873"/>
      <c r="C7" s="873"/>
      <c r="D7" s="873"/>
      <c r="E7" s="873"/>
      <c r="F7" s="873"/>
      <c r="G7" s="873"/>
      <c r="H7" s="873"/>
      <c r="I7" s="873"/>
      <c r="J7" s="873"/>
      <c r="K7" s="873"/>
      <c r="L7" s="873"/>
      <c r="M7" s="873"/>
      <c r="N7" s="873"/>
      <c r="O7" s="873"/>
      <c r="P7" s="580"/>
    </row>
    <row r="8" spans="1:16" ht="13.9" customHeight="1">
      <c r="B8" s="884" t="s">
        <v>1976</v>
      </c>
      <c r="C8" s="888" t="s">
        <v>1913</v>
      </c>
      <c r="D8" s="888"/>
      <c r="E8" s="884" t="s">
        <v>1978</v>
      </c>
      <c r="F8" s="884"/>
      <c r="G8" s="890" t="s">
        <v>1914</v>
      </c>
      <c r="H8" s="890"/>
      <c r="I8" s="891" t="s">
        <v>1915</v>
      </c>
      <c r="J8" s="891"/>
      <c r="K8" s="891" t="s">
        <v>1916</v>
      </c>
      <c r="L8" s="891"/>
      <c r="M8" s="891"/>
      <c r="N8" s="873"/>
      <c r="O8" s="873"/>
      <c r="P8" s="580"/>
    </row>
    <row r="9" spans="1:16" ht="28.7" customHeight="1">
      <c r="B9" s="884"/>
      <c r="C9" s="582" t="s">
        <v>1982</v>
      </c>
      <c r="D9" s="582" t="s">
        <v>1917</v>
      </c>
      <c r="E9" s="884"/>
      <c r="F9" s="884"/>
      <c r="G9" s="890"/>
      <c r="H9" s="890"/>
      <c r="I9" s="585" t="s">
        <v>1918</v>
      </c>
      <c r="J9" s="590" t="s">
        <v>1919</v>
      </c>
      <c r="K9" s="586" t="s">
        <v>1918</v>
      </c>
      <c r="L9" s="889" t="s">
        <v>1919</v>
      </c>
      <c r="M9" s="889"/>
      <c r="N9" s="873"/>
      <c r="O9" s="873"/>
      <c r="P9" s="580"/>
    </row>
    <row r="10" spans="1:16" ht="13.9" customHeight="1">
      <c r="B10" s="583"/>
      <c r="C10" s="584"/>
      <c r="D10" s="583"/>
      <c r="E10" s="880" t="s">
        <v>1193</v>
      </c>
      <c r="F10" s="880"/>
      <c r="G10" s="881"/>
      <c r="H10" s="881"/>
      <c r="I10" s="587"/>
      <c r="J10" s="591"/>
      <c r="K10" s="587"/>
      <c r="L10" s="878">
        <v>42956368</v>
      </c>
      <c r="M10" s="878"/>
      <c r="N10" s="873"/>
      <c r="O10" s="873"/>
      <c r="P10" s="580"/>
    </row>
    <row r="11" spans="1:16" ht="24.75" customHeight="1">
      <c r="B11" s="583" t="s">
        <v>1194</v>
      </c>
      <c r="C11" s="584">
        <v>127</v>
      </c>
      <c r="D11" s="583" t="s">
        <v>1194</v>
      </c>
      <c r="E11" s="881" t="s">
        <v>1195</v>
      </c>
      <c r="F11" s="881"/>
      <c r="G11" s="881">
        <v>1111</v>
      </c>
      <c r="H11" s="881"/>
      <c r="I11" s="588">
        <v>5000000</v>
      </c>
      <c r="J11" s="592"/>
      <c r="K11" s="588"/>
      <c r="L11" s="885">
        <v>37956368</v>
      </c>
      <c r="M11" s="885"/>
      <c r="N11" s="873"/>
      <c r="O11" s="873"/>
      <c r="P11" s="580"/>
    </row>
    <row r="12" spans="1:16" ht="13.9" customHeight="1">
      <c r="B12" s="583" t="s">
        <v>1196</v>
      </c>
      <c r="C12" s="584" t="s">
        <v>1197</v>
      </c>
      <c r="D12" s="583" t="s">
        <v>1196</v>
      </c>
      <c r="E12" s="881" t="s">
        <v>949</v>
      </c>
      <c r="F12" s="881"/>
      <c r="G12" s="881">
        <v>112102</v>
      </c>
      <c r="H12" s="881"/>
      <c r="I12" s="588">
        <v>55600000</v>
      </c>
      <c r="J12" s="592"/>
      <c r="K12" s="588"/>
      <c r="L12" s="885" t="s">
        <v>1174</v>
      </c>
      <c r="M12" s="885"/>
      <c r="N12" s="873"/>
      <c r="O12" s="873"/>
      <c r="P12" s="580"/>
    </row>
    <row r="13" spans="1:16" ht="24.75" customHeight="1">
      <c r="B13" s="583" t="s">
        <v>1196</v>
      </c>
      <c r="C13" s="584" t="s">
        <v>1198</v>
      </c>
      <c r="D13" s="583" t="s">
        <v>1196</v>
      </c>
      <c r="E13" s="881" t="s">
        <v>2376</v>
      </c>
      <c r="F13" s="881"/>
      <c r="G13" s="881">
        <v>112102</v>
      </c>
      <c r="H13" s="881"/>
      <c r="I13" s="588">
        <v>39850000</v>
      </c>
      <c r="J13" s="592"/>
      <c r="K13" s="588"/>
      <c r="L13" s="885" t="s">
        <v>1175</v>
      </c>
      <c r="M13" s="885"/>
      <c r="N13" s="873"/>
      <c r="O13" s="873"/>
      <c r="P13" s="580"/>
    </row>
    <row r="14" spans="1:16" ht="24.75" customHeight="1">
      <c r="B14" s="583" t="s">
        <v>2378</v>
      </c>
      <c r="C14" s="584">
        <v>1129</v>
      </c>
      <c r="D14" s="583" t="s">
        <v>2378</v>
      </c>
      <c r="E14" s="881" t="s">
        <v>2379</v>
      </c>
      <c r="F14" s="881"/>
      <c r="G14" s="881">
        <v>1111</v>
      </c>
      <c r="H14" s="881"/>
      <c r="I14" s="588">
        <v>103300000</v>
      </c>
      <c r="J14" s="592"/>
      <c r="K14" s="588"/>
      <c r="L14" s="885" t="s">
        <v>1176</v>
      </c>
      <c r="M14" s="885"/>
      <c r="N14" s="873"/>
      <c r="O14" s="873"/>
      <c r="P14" s="580"/>
    </row>
    <row r="15" spans="1:16" ht="24.75" customHeight="1">
      <c r="B15" s="583" t="s">
        <v>2380</v>
      </c>
      <c r="C15" s="584">
        <v>228</v>
      </c>
      <c r="D15" s="583" t="s">
        <v>2380</v>
      </c>
      <c r="E15" s="881" t="s">
        <v>2381</v>
      </c>
      <c r="F15" s="881"/>
      <c r="G15" s="881">
        <v>1111</v>
      </c>
      <c r="H15" s="881"/>
      <c r="I15" s="588">
        <v>15000000</v>
      </c>
      <c r="J15" s="592"/>
      <c r="K15" s="588"/>
      <c r="L15" s="885" t="s">
        <v>1177</v>
      </c>
      <c r="M15" s="885"/>
      <c r="N15" s="873"/>
      <c r="O15" s="873"/>
      <c r="P15" s="580"/>
    </row>
    <row r="16" spans="1:16" ht="24.75" customHeight="1">
      <c r="B16" s="583" t="s">
        <v>2382</v>
      </c>
      <c r="C16" s="584">
        <v>283</v>
      </c>
      <c r="D16" s="583" t="s">
        <v>2382</v>
      </c>
      <c r="E16" s="881" t="s">
        <v>2383</v>
      </c>
      <c r="F16" s="881"/>
      <c r="G16" s="881">
        <v>1111</v>
      </c>
      <c r="H16" s="881"/>
      <c r="I16" s="588">
        <v>2000000</v>
      </c>
      <c r="J16" s="592"/>
      <c r="K16" s="588"/>
      <c r="L16" s="885" t="s">
        <v>1178</v>
      </c>
      <c r="M16" s="885"/>
      <c r="N16" s="873"/>
      <c r="O16" s="873"/>
      <c r="P16" s="580"/>
    </row>
    <row r="17" spans="2:16" ht="13.9" customHeight="1">
      <c r="B17" s="583" t="s">
        <v>2382</v>
      </c>
      <c r="C17" s="584">
        <v>287</v>
      </c>
      <c r="D17" s="583" t="s">
        <v>2382</v>
      </c>
      <c r="E17" s="881" t="s">
        <v>2384</v>
      </c>
      <c r="F17" s="881"/>
      <c r="G17" s="881">
        <v>1111</v>
      </c>
      <c r="H17" s="881"/>
      <c r="I17" s="588">
        <v>13739000</v>
      </c>
      <c r="J17" s="592"/>
      <c r="K17" s="588"/>
      <c r="L17" s="885" t="s">
        <v>1179</v>
      </c>
      <c r="M17" s="885"/>
      <c r="N17" s="873"/>
      <c r="O17" s="873"/>
      <c r="P17" s="580"/>
    </row>
    <row r="18" spans="2:16" ht="24.75" customHeight="1">
      <c r="B18" s="583" t="s">
        <v>2385</v>
      </c>
      <c r="C18" s="584">
        <v>2125</v>
      </c>
      <c r="D18" s="583" t="s">
        <v>2385</v>
      </c>
      <c r="E18" s="881" t="s">
        <v>2386</v>
      </c>
      <c r="F18" s="881"/>
      <c r="G18" s="881">
        <v>1111</v>
      </c>
      <c r="H18" s="881"/>
      <c r="I18" s="588">
        <v>2000000</v>
      </c>
      <c r="J18" s="592"/>
      <c r="K18" s="588"/>
      <c r="L18" s="885" t="s">
        <v>1180</v>
      </c>
      <c r="M18" s="885"/>
      <c r="N18" s="873"/>
      <c r="O18" s="873"/>
      <c r="P18" s="580"/>
    </row>
    <row r="19" spans="2:16" ht="48" customHeight="1">
      <c r="B19" s="583" t="s">
        <v>2387</v>
      </c>
      <c r="C19" s="584">
        <v>2177</v>
      </c>
      <c r="D19" s="583" t="s">
        <v>2387</v>
      </c>
      <c r="E19" s="881" t="s">
        <v>2388</v>
      </c>
      <c r="F19" s="881"/>
      <c r="G19" s="881">
        <v>1111</v>
      </c>
      <c r="H19" s="881"/>
      <c r="I19" s="588">
        <v>67500000</v>
      </c>
      <c r="J19" s="592"/>
      <c r="K19" s="588"/>
      <c r="L19" s="885" t="s">
        <v>1181</v>
      </c>
      <c r="M19" s="885"/>
      <c r="N19" s="873"/>
      <c r="O19" s="873"/>
      <c r="P19" s="580"/>
    </row>
    <row r="20" spans="2:16" ht="24.75" customHeight="1">
      <c r="B20" s="583" t="s">
        <v>2389</v>
      </c>
      <c r="C20" s="584">
        <v>2204</v>
      </c>
      <c r="D20" s="583" t="s">
        <v>2389</v>
      </c>
      <c r="E20" s="881" t="s">
        <v>2390</v>
      </c>
      <c r="F20" s="881"/>
      <c r="G20" s="881">
        <v>1111</v>
      </c>
      <c r="H20" s="881"/>
      <c r="I20" s="588"/>
      <c r="J20" s="592">
        <v>50000000</v>
      </c>
      <c r="K20" s="588"/>
      <c r="L20" s="885" t="s">
        <v>1182</v>
      </c>
      <c r="M20" s="885"/>
      <c r="N20" s="873"/>
      <c r="O20" s="873"/>
      <c r="P20" s="580"/>
    </row>
    <row r="21" spans="2:16" ht="24.75" customHeight="1">
      <c r="B21" s="583" t="s">
        <v>2389</v>
      </c>
      <c r="C21" s="584">
        <v>2218</v>
      </c>
      <c r="D21" s="583" t="s">
        <v>2389</v>
      </c>
      <c r="E21" s="881" t="s">
        <v>2537</v>
      </c>
      <c r="F21" s="881"/>
      <c r="G21" s="881">
        <v>1111</v>
      </c>
      <c r="H21" s="881"/>
      <c r="I21" s="588"/>
      <c r="J21" s="592">
        <v>144400000</v>
      </c>
      <c r="K21" s="588"/>
      <c r="L21" s="885" t="s">
        <v>1183</v>
      </c>
      <c r="M21" s="885"/>
      <c r="N21" s="873"/>
      <c r="O21" s="873"/>
      <c r="P21" s="580"/>
    </row>
    <row r="22" spans="2:16" ht="13.9" customHeight="1">
      <c r="B22" s="583" t="s">
        <v>2389</v>
      </c>
      <c r="C22" s="584">
        <v>2219</v>
      </c>
      <c r="D22" s="583" t="s">
        <v>2389</v>
      </c>
      <c r="E22" s="881" t="s">
        <v>2538</v>
      </c>
      <c r="F22" s="881"/>
      <c r="G22" s="881">
        <v>1111</v>
      </c>
      <c r="H22" s="881"/>
      <c r="I22" s="588"/>
      <c r="J22" s="592">
        <v>4000000</v>
      </c>
      <c r="K22" s="588"/>
      <c r="L22" s="885" t="s">
        <v>1184</v>
      </c>
      <c r="M22" s="885"/>
      <c r="N22" s="873"/>
      <c r="O22" s="873"/>
      <c r="P22" s="580"/>
    </row>
    <row r="23" spans="2:16" ht="24.75" customHeight="1">
      <c r="B23" s="583" t="s">
        <v>2539</v>
      </c>
      <c r="C23" s="584">
        <v>2157</v>
      </c>
      <c r="D23" s="583" t="s">
        <v>2539</v>
      </c>
      <c r="E23" s="881" t="s">
        <v>2540</v>
      </c>
      <c r="F23" s="881"/>
      <c r="G23" s="881">
        <v>1111</v>
      </c>
      <c r="H23" s="881"/>
      <c r="I23" s="588">
        <v>7965000</v>
      </c>
      <c r="J23" s="592"/>
      <c r="K23" s="588"/>
      <c r="L23" s="885" t="s">
        <v>1185</v>
      </c>
      <c r="M23" s="885"/>
      <c r="N23" s="873"/>
      <c r="O23" s="873"/>
      <c r="P23" s="580"/>
    </row>
    <row r="24" spans="2:16" ht="48" customHeight="1">
      <c r="B24" s="583" t="s">
        <v>2541</v>
      </c>
      <c r="C24" s="584" t="s">
        <v>2542</v>
      </c>
      <c r="D24" s="583" t="s">
        <v>2541</v>
      </c>
      <c r="E24" s="881" t="s">
        <v>2543</v>
      </c>
      <c r="F24" s="881"/>
      <c r="G24" s="881">
        <v>112102</v>
      </c>
      <c r="H24" s="881"/>
      <c r="I24" s="588">
        <v>41800000</v>
      </c>
      <c r="J24" s="592"/>
      <c r="K24" s="588"/>
      <c r="L24" s="885" t="s">
        <v>1186</v>
      </c>
      <c r="M24" s="885"/>
      <c r="N24" s="873"/>
      <c r="O24" s="873"/>
      <c r="P24" s="580"/>
    </row>
    <row r="25" spans="2:16" ht="48" customHeight="1">
      <c r="B25" s="583" t="s">
        <v>2544</v>
      </c>
      <c r="C25" s="584" t="s">
        <v>2545</v>
      </c>
      <c r="D25" s="583" t="s">
        <v>2544</v>
      </c>
      <c r="E25" s="881" t="s">
        <v>2546</v>
      </c>
      <c r="F25" s="881"/>
      <c r="G25" s="881">
        <v>112102</v>
      </c>
      <c r="H25" s="881"/>
      <c r="I25" s="588">
        <v>87367500</v>
      </c>
      <c r="J25" s="592"/>
      <c r="K25" s="588"/>
      <c r="L25" s="885" t="s">
        <v>1187</v>
      </c>
      <c r="M25" s="885"/>
      <c r="N25" s="873"/>
      <c r="O25" s="873"/>
      <c r="P25" s="580"/>
    </row>
    <row r="26" spans="2:16" ht="36.4" customHeight="1">
      <c r="B26" s="583" t="s">
        <v>2547</v>
      </c>
      <c r="C26" s="584">
        <v>374</v>
      </c>
      <c r="D26" s="583" t="s">
        <v>2547</v>
      </c>
      <c r="E26" s="881" t="s">
        <v>2548</v>
      </c>
      <c r="F26" s="881"/>
      <c r="G26" s="881">
        <v>1111</v>
      </c>
      <c r="H26" s="881"/>
      <c r="I26" s="588">
        <v>53450000</v>
      </c>
      <c r="J26" s="592"/>
      <c r="K26" s="588"/>
      <c r="L26" s="885" t="s">
        <v>1188</v>
      </c>
      <c r="M26" s="885"/>
      <c r="N26" s="873"/>
      <c r="O26" s="873"/>
      <c r="P26" s="580"/>
    </row>
    <row r="27" spans="2:16" ht="24.75" customHeight="1">
      <c r="B27" s="583" t="s">
        <v>2547</v>
      </c>
      <c r="C27" s="584">
        <v>381</v>
      </c>
      <c r="D27" s="583" t="s">
        <v>2547</v>
      </c>
      <c r="E27" s="881" t="s">
        <v>2549</v>
      </c>
      <c r="F27" s="881"/>
      <c r="G27" s="881">
        <v>1111</v>
      </c>
      <c r="H27" s="881"/>
      <c r="I27" s="588">
        <v>35215000</v>
      </c>
      <c r="J27" s="592"/>
      <c r="K27" s="588"/>
      <c r="L27" s="885" t="s">
        <v>1189</v>
      </c>
      <c r="M27" s="885"/>
      <c r="N27" s="873"/>
      <c r="O27" s="873"/>
      <c r="P27" s="580"/>
    </row>
    <row r="28" spans="2:16" ht="24.75" customHeight="1">
      <c r="B28" s="583" t="s">
        <v>2547</v>
      </c>
      <c r="C28" s="584">
        <v>383</v>
      </c>
      <c r="D28" s="583" t="s">
        <v>2547</v>
      </c>
      <c r="E28" s="881" t="s">
        <v>2550</v>
      </c>
      <c r="F28" s="881"/>
      <c r="G28" s="881">
        <v>1111</v>
      </c>
      <c r="H28" s="881"/>
      <c r="I28" s="588">
        <v>18950000</v>
      </c>
      <c r="J28" s="592"/>
      <c r="K28" s="588"/>
      <c r="L28" s="885" t="s">
        <v>1190</v>
      </c>
      <c r="M28" s="885"/>
      <c r="N28" s="873"/>
      <c r="O28" s="873"/>
      <c r="P28" s="580"/>
    </row>
    <row r="29" spans="2:16" ht="13.9" customHeight="1">
      <c r="B29" s="583" t="s">
        <v>2551</v>
      </c>
      <c r="C29" s="584">
        <v>3113</v>
      </c>
      <c r="D29" s="583" t="s">
        <v>2551</v>
      </c>
      <c r="E29" s="881" t="s">
        <v>1708</v>
      </c>
      <c r="F29" s="881"/>
      <c r="G29" s="881">
        <v>1111</v>
      </c>
      <c r="H29" s="881"/>
      <c r="I29" s="588">
        <v>14500000</v>
      </c>
      <c r="J29" s="592"/>
      <c r="K29" s="588"/>
      <c r="L29" s="885" t="s">
        <v>1191</v>
      </c>
      <c r="M29" s="885"/>
      <c r="N29" s="873"/>
      <c r="O29" s="873"/>
      <c r="P29" s="580"/>
    </row>
    <row r="30" spans="2:16" ht="13.9" customHeight="1">
      <c r="B30" s="583" t="s">
        <v>2551</v>
      </c>
      <c r="C30" s="584">
        <v>3115</v>
      </c>
      <c r="D30" s="583" t="s">
        <v>2551</v>
      </c>
      <c r="E30" s="881" t="s">
        <v>1709</v>
      </c>
      <c r="F30" s="881"/>
      <c r="G30" s="881">
        <v>1111</v>
      </c>
      <c r="H30" s="881"/>
      <c r="I30" s="588">
        <v>11700000</v>
      </c>
      <c r="J30" s="592"/>
      <c r="K30" s="588"/>
      <c r="L30" s="885" t="s">
        <v>1192</v>
      </c>
      <c r="M30" s="885"/>
      <c r="N30" s="873"/>
      <c r="O30" s="873"/>
      <c r="P30" s="580"/>
    </row>
    <row r="31" spans="2:16" ht="24.75" customHeight="1">
      <c r="B31" s="583" t="s">
        <v>2551</v>
      </c>
      <c r="C31" s="584">
        <v>3116</v>
      </c>
      <c r="D31" s="583" t="s">
        <v>2551</v>
      </c>
      <c r="E31" s="881" t="s">
        <v>433</v>
      </c>
      <c r="F31" s="881"/>
      <c r="G31" s="881">
        <v>1111</v>
      </c>
      <c r="H31" s="881"/>
      <c r="I31" s="588">
        <v>16150000</v>
      </c>
      <c r="J31" s="592"/>
      <c r="K31" s="588"/>
      <c r="L31" s="885" t="s">
        <v>1243</v>
      </c>
      <c r="M31" s="885"/>
      <c r="N31" s="873"/>
      <c r="O31" s="873"/>
      <c r="P31" s="580"/>
    </row>
    <row r="32" spans="2:16" ht="24.75" customHeight="1">
      <c r="B32" s="583" t="s">
        <v>2551</v>
      </c>
      <c r="C32" s="584">
        <v>3117</v>
      </c>
      <c r="D32" s="583" t="s">
        <v>2551</v>
      </c>
      <c r="E32" s="881" t="s">
        <v>434</v>
      </c>
      <c r="F32" s="881"/>
      <c r="G32" s="881">
        <v>1111</v>
      </c>
      <c r="H32" s="881"/>
      <c r="I32" s="588">
        <v>22000000</v>
      </c>
      <c r="J32" s="592"/>
      <c r="K32" s="588"/>
      <c r="L32" s="885" t="s">
        <v>1244</v>
      </c>
      <c r="M32" s="885"/>
      <c r="N32" s="873"/>
      <c r="O32" s="873"/>
      <c r="P32" s="580"/>
    </row>
    <row r="33" spans="2:16" ht="13.9" customHeight="1">
      <c r="B33" s="583" t="s">
        <v>2551</v>
      </c>
      <c r="C33" s="584">
        <v>3118</v>
      </c>
      <c r="D33" s="583" t="s">
        <v>2551</v>
      </c>
      <c r="E33" s="881" t="s">
        <v>2391</v>
      </c>
      <c r="F33" s="881"/>
      <c r="G33" s="881">
        <v>1111</v>
      </c>
      <c r="H33" s="881"/>
      <c r="I33" s="588">
        <v>32400000</v>
      </c>
      <c r="J33" s="592"/>
      <c r="K33" s="588"/>
      <c r="L33" s="885" t="s">
        <v>1245</v>
      </c>
      <c r="M33" s="885"/>
      <c r="N33" s="873"/>
      <c r="O33" s="873"/>
      <c r="P33" s="580"/>
    </row>
    <row r="34" spans="2:16" ht="13.9" customHeight="1">
      <c r="B34" s="583" t="s">
        <v>2551</v>
      </c>
      <c r="C34" s="584" t="s">
        <v>2392</v>
      </c>
      <c r="D34" s="583" t="s">
        <v>2551</v>
      </c>
      <c r="E34" s="881" t="s">
        <v>949</v>
      </c>
      <c r="F34" s="881"/>
      <c r="G34" s="881">
        <v>112102</v>
      </c>
      <c r="H34" s="881"/>
      <c r="I34" s="588">
        <v>30078000</v>
      </c>
      <c r="J34" s="592"/>
      <c r="K34" s="588"/>
      <c r="L34" s="885" t="s">
        <v>1246</v>
      </c>
      <c r="M34" s="885"/>
      <c r="N34" s="873"/>
      <c r="O34" s="873"/>
      <c r="P34" s="580"/>
    </row>
    <row r="35" spans="2:16" ht="24.75" customHeight="1">
      <c r="B35" s="583" t="s">
        <v>2393</v>
      </c>
      <c r="C35" s="584">
        <v>3144</v>
      </c>
      <c r="D35" s="583" t="s">
        <v>2393</v>
      </c>
      <c r="E35" s="881" t="s">
        <v>2394</v>
      </c>
      <c r="F35" s="881"/>
      <c r="G35" s="881">
        <v>1111</v>
      </c>
      <c r="H35" s="881"/>
      <c r="I35" s="588">
        <v>3570000</v>
      </c>
      <c r="J35" s="592"/>
      <c r="K35" s="588"/>
      <c r="L35" s="885" t="s">
        <v>1247</v>
      </c>
      <c r="M35" s="885"/>
      <c r="N35" s="873"/>
      <c r="O35" s="873"/>
      <c r="P35" s="580"/>
    </row>
    <row r="36" spans="2:16" ht="36.4" customHeight="1">
      <c r="B36" s="583" t="s">
        <v>2393</v>
      </c>
      <c r="C36" s="584" t="s">
        <v>2395</v>
      </c>
      <c r="D36" s="583" t="s">
        <v>2393</v>
      </c>
      <c r="E36" s="881" t="s">
        <v>2396</v>
      </c>
      <c r="F36" s="881"/>
      <c r="G36" s="881">
        <v>112102</v>
      </c>
      <c r="H36" s="881"/>
      <c r="I36" s="588">
        <v>99550000</v>
      </c>
      <c r="J36" s="592"/>
      <c r="K36" s="588"/>
      <c r="L36" s="885" t="s">
        <v>1248</v>
      </c>
      <c r="M36" s="885"/>
      <c r="N36" s="873"/>
      <c r="O36" s="873"/>
      <c r="P36" s="580"/>
    </row>
    <row r="37" spans="2:16" ht="36.4" customHeight="1">
      <c r="B37" s="583" t="s">
        <v>2393</v>
      </c>
      <c r="C37" s="584" t="s">
        <v>2397</v>
      </c>
      <c r="D37" s="583" t="s">
        <v>2393</v>
      </c>
      <c r="E37" s="881" t="s">
        <v>2398</v>
      </c>
      <c r="F37" s="881"/>
      <c r="G37" s="881">
        <v>112102</v>
      </c>
      <c r="H37" s="881"/>
      <c r="I37" s="588">
        <v>98648000</v>
      </c>
      <c r="J37" s="592"/>
      <c r="K37" s="588"/>
      <c r="L37" s="885" t="s">
        <v>1249</v>
      </c>
      <c r="M37" s="885"/>
      <c r="N37" s="873"/>
      <c r="O37" s="873"/>
      <c r="P37" s="580"/>
    </row>
    <row r="38" spans="2:16" ht="13.9" customHeight="1">
      <c r="B38" s="583" t="s">
        <v>2399</v>
      </c>
      <c r="C38" s="584">
        <v>3173</v>
      </c>
      <c r="D38" s="583" t="s">
        <v>2399</v>
      </c>
      <c r="E38" s="881" t="s">
        <v>2400</v>
      </c>
      <c r="F38" s="881"/>
      <c r="G38" s="881">
        <v>1111</v>
      </c>
      <c r="H38" s="881"/>
      <c r="I38" s="588">
        <v>10000000</v>
      </c>
      <c r="J38" s="592"/>
      <c r="K38" s="588"/>
      <c r="L38" s="885" t="s">
        <v>1250</v>
      </c>
      <c r="M38" s="885"/>
      <c r="N38" s="873"/>
      <c r="O38" s="873"/>
      <c r="P38" s="580"/>
    </row>
    <row r="39" spans="2:16" ht="13.9" customHeight="1">
      <c r="B39" s="583" t="s">
        <v>2399</v>
      </c>
      <c r="C39" s="584">
        <v>3183</v>
      </c>
      <c r="D39" s="583" t="s">
        <v>2399</v>
      </c>
      <c r="E39" s="881" t="s">
        <v>2401</v>
      </c>
      <c r="F39" s="881"/>
      <c r="G39" s="881">
        <v>1111</v>
      </c>
      <c r="H39" s="881"/>
      <c r="I39" s="588">
        <v>8820000</v>
      </c>
      <c r="J39" s="592"/>
      <c r="K39" s="588"/>
      <c r="L39" s="885" t="s">
        <v>1251</v>
      </c>
      <c r="M39" s="885"/>
      <c r="N39" s="873"/>
      <c r="O39" s="873"/>
      <c r="P39" s="580"/>
    </row>
    <row r="40" spans="2:16" ht="24.75" customHeight="1">
      <c r="B40" s="583" t="s">
        <v>2402</v>
      </c>
      <c r="C40" s="584">
        <v>3190</v>
      </c>
      <c r="D40" s="583" t="s">
        <v>2402</v>
      </c>
      <c r="E40" s="881" t="s">
        <v>2403</v>
      </c>
      <c r="F40" s="881"/>
      <c r="G40" s="881">
        <v>1111</v>
      </c>
      <c r="H40" s="881"/>
      <c r="I40" s="588">
        <v>13360000</v>
      </c>
      <c r="J40" s="592"/>
      <c r="K40" s="588"/>
      <c r="L40" s="885" t="s">
        <v>1252</v>
      </c>
      <c r="M40" s="885"/>
      <c r="N40" s="873"/>
      <c r="O40" s="873"/>
      <c r="P40" s="580"/>
    </row>
    <row r="41" spans="2:16" ht="36.4" customHeight="1">
      <c r="B41" s="583" t="s">
        <v>2404</v>
      </c>
      <c r="C41" s="584">
        <v>3202</v>
      </c>
      <c r="D41" s="583" t="s">
        <v>2404</v>
      </c>
      <c r="E41" s="881" t="s">
        <v>2405</v>
      </c>
      <c r="F41" s="881"/>
      <c r="G41" s="881">
        <v>1111</v>
      </c>
      <c r="H41" s="881"/>
      <c r="I41" s="588">
        <v>42930000</v>
      </c>
      <c r="J41" s="592"/>
      <c r="K41" s="588"/>
      <c r="L41" s="885" t="s">
        <v>1253</v>
      </c>
      <c r="M41" s="885"/>
      <c r="N41" s="873"/>
      <c r="O41" s="873"/>
      <c r="P41" s="580"/>
    </row>
    <row r="42" spans="2:16" ht="13.9" customHeight="1">
      <c r="B42" s="583" t="s">
        <v>2406</v>
      </c>
      <c r="C42" s="584" t="s">
        <v>2407</v>
      </c>
      <c r="D42" s="583" t="s">
        <v>2406</v>
      </c>
      <c r="E42" s="881" t="s">
        <v>2408</v>
      </c>
      <c r="F42" s="881"/>
      <c r="G42" s="881">
        <v>66121</v>
      </c>
      <c r="H42" s="881"/>
      <c r="I42" s="588"/>
      <c r="J42" s="592">
        <v>1500000000</v>
      </c>
      <c r="K42" s="588"/>
      <c r="L42" s="885">
        <v>788913868</v>
      </c>
      <c r="M42" s="885"/>
      <c r="N42" s="873"/>
      <c r="O42" s="873"/>
      <c r="P42" s="580"/>
    </row>
    <row r="43" spans="2:16" ht="24.75" customHeight="1">
      <c r="B43" s="583" t="s">
        <v>2409</v>
      </c>
      <c r="C43" s="584">
        <v>403</v>
      </c>
      <c r="D43" s="583" t="s">
        <v>2409</v>
      </c>
      <c r="E43" s="881" t="s">
        <v>2410</v>
      </c>
      <c r="F43" s="881"/>
      <c r="G43" s="881">
        <v>1111</v>
      </c>
      <c r="H43" s="881"/>
      <c r="I43" s="588">
        <v>20000000</v>
      </c>
      <c r="J43" s="592"/>
      <c r="K43" s="588"/>
      <c r="L43" s="885">
        <v>768913868</v>
      </c>
      <c r="M43" s="885"/>
      <c r="N43" s="873"/>
      <c r="O43" s="873"/>
      <c r="P43" s="580"/>
    </row>
    <row r="44" spans="2:16" ht="24.75" customHeight="1">
      <c r="B44" s="583" t="s">
        <v>2411</v>
      </c>
      <c r="C44" s="584">
        <v>410</v>
      </c>
      <c r="D44" s="583" t="s">
        <v>2411</v>
      </c>
      <c r="E44" s="881" t="s">
        <v>2412</v>
      </c>
      <c r="F44" s="881"/>
      <c r="G44" s="881">
        <v>1111</v>
      </c>
      <c r="H44" s="881"/>
      <c r="I44" s="588">
        <v>45000000</v>
      </c>
      <c r="J44" s="592"/>
      <c r="K44" s="588"/>
      <c r="L44" s="885">
        <v>723913868</v>
      </c>
      <c r="M44" s="885"/>
      <c r="N44" s="873"/>
      <c r="O44" s="873"/>
      <c r="P44" s="580"/>
    </row>
    <row r="45" spans="2:16" ht="27.75" customHeight="1">
      <c r="B45" s="583" t="s">
        <v>2411</v>
      </c>
      <c r="C45" s="584">
        <v>410</v>
      </c>
      <c r="D45" s="583" t="s">
        <v>2411</v>
      </c>
      <c r="E45" s="881" t="s">
        <v>2413</v>
      </c>
      <c r="F45" s="881"/>
      <c r="G45" s="881">
        <v>312</v>
      </c>
      <c r="H45" s="881"/>
      <c r="I45" s="588">
        <v>15000000</v>
      </c>
      <c r="J45" s="592"/>
      <c r="K45" s="588"/>
      <c r="L45" s="885">
        <v>708913868</v>
      </c>
      <c r="M45" s="885"/>
      <c r="N45" s="873"/>
      <c r="O45" s="873"/>
      <c r="P45" s="580"/>
    </row>
    <row r="46" spans="2:16" ht="48" customHeight="1">
      <c r="B46" s="583" t="s">
        <v>2414</v>
      </c>
      <c r="C46" s="584" t="s">
        <v>2415</v>
      </c>
      <c r="D46" s="583" t="s">
        <v>2414</v>
      </c>
      <c r="E46" s="881" t="s">
        <v>2416</v>
      </c>
      <c r="F46" s="881"/>
      <c r="G46" s="881">
        <v>112102</v>
      </c>
      <c r="H46" s="881"/>
      <c r="I46" s="588">
        <v>84480000</v>
      </c>
      <c r="J46" s="592"/>
      <c r="K46" s="588"/>
      <c r="L46" s="885">
        <v>624433868</v>
      </c>
      <c r="M46" s="885"/>
      <c r="N46" s="873"/>
      <c r="O46" s="873"/>
      <c r="P46" s="580"/>
    </row>
    <row r="47" spans="2:16" ht="13.9" customHeight="1">
      <c r="B47" s="583" t="s">
        <v>2417</v>
      </c>
      <c r="C47" s="584">
        <v>4131</v>
      </c>
      <c r="D47" s="583" t="s">
        <v>2417</v>
      </c>
      <c r="E47" s="881" t="s">
        <v>2418</v>
      </c>
      <c r="F47" s="881"/>
      <c r="G47" s="881">
        <v>1111</v>
      </c>
      <c r="H47" s="881"/>
      <c r="I47" s="588">
        <v>7100000</v>
      </c>
      <c r="J47" s="592"/>
      <c r="K47" s="588"/>
      <c r="L47" s="885">
        <v>617333868</v>
      </c>
      <c r="M47" s="885"/>
      <c r="N47" s="873"/>
      <c r="O47" s="873"/>
      <c r="P47" s="580"/>
    </row>
    <row r="48" spans="2:16" ht="24.75" customHeight="1">
      <c r="B48" s="583" t="s">
        <v>2419</v>
      </c>
      <c r="C48" s="584">
        <v>503</v>
      </c>
      <c r="D48" s="583" t="s">
        <v>2419</v>
      </c>
      <c r="E48" s="881" t="s">
        <v>2420</v>
      </c>
      <c r="F48" s="881"/>
      <c r="G48" s="881">
        <v>1111</v>
      </c>
      <c r="H48" s="881"/>
      <c r="I48" s="588">
        <v>43035000</v>
      </c>
      <c r="J48" s="592"/>
      <c r="K48" s="588"/>
      <c r="L48" s="885">
        <v>574298868</v>
      </c>
      <c r="M48" s="885"/>
      <c r="N48" s="873"/>
      <c r="O48" s="873"/>
      <c r="P48" s="580"/>
    </row>
    <row r="49" spans="2:16" ht="13.9" customHeight="1">
      <c r="B49" s="583" t="s">
        <v>2421</v>
      </c>
      <c r="C49" s="584">
        <v>520</v>
      </c>
      <c r="D49" s="583" t="s">
        <v>2421</v>
      </c>
      <c r="E49" s="881" t="s">
        <v>2422</v>
      </c>
      <c r="F49" s="881"/>
      <c r="G49" s="881">
        <v>1111</v>
      </c>
      <c r="H49" s="881"/>
      <c r="I49" s="588">
        <v>5000000</v>
      </c>
      <c r="J49" s="592"/>
      <c r="K49" s="588"/>
      <c r="L49" s="885">
        <v>569298868</v>
      </c>
      <c r="M49" s="885"/>
      <c r="N49" s="873"/>
      <c r="O49" s="873"/>
      <c r="P49" s="580"/>
    </row>
    <row r="50" spans="2:16" ht="24.75" customHeight="1">
      <c r="B50" s="583" t="s">
        <v>2423</v>
      </c>
      <c r="C50" s="584">
        <v>542</v>
      </c>
      <c r="D50" s="583" t="s">
        <v>2423</v>
      </c>
      <c r="E50" s="881" t="s">
        <v>2424</v>
      </c>
      <c r="F50" s="881"/>
      <c r="G50" s="881">
        <v>1111</v>
      </c>
      <c r="H50" s="881"/>
      <c r="I50" s="588">
        <v>2000000</v>
      </c>
      <c r="J50" s="592"/>
      <c r="K50" s="588"/>
      <c r="L50" s="885">
        <v>567298868</v>
      </c>
      <c r="M50" s="885"/>
      <c r="N50" s="873"/>
      <c r="O50" s="873"/>
      <c r="P50" s="580"/>
    </row>
    <row r="51" spans="2:16" ht="24.75" customHeight="1">
      <c r="B51" s="583" t="s">
        <v>2423</v>
      </c>
      <c r="C51" s="584">
        <v>543</v>
      </c>
      <c r="D51" s="583" t="s">
        <v>2423</v>
      </c>
      <c r="E51" s="881" t="s">
        <v>2425</v>
      </c>
      <c r="F51" s="881"/>
      <c r="G51" s="881">
        <v>1111</v>
      </c>
      <c r="H51" s="881"/>
      <c r="I51" s="588">
        <v>3500000</v>
      </c>
      <c r="J51" s="592"/>
      <c r="K51" s="588"/>
      <c r="L51" s="885">
        <v>563798868</v>
      </c>
      <c r="M51" s="885"/>
      <c r="N51" s="873"/>
      <c r="O51" s="873"/>
      <c r="P51" s="580"/>
    </row>
    <row r="52" spans="2:16" ht="36.4" customHeight="1">
      <c r="B52" s="583" t="s">
        <v>2423</v>
      </c>
      <c r="C52" s="584">
        <v>544</v>
      </c>
      <c r="D52" s="583" t="s">
        <v>2423</v>
      </c>
      <c r="E52" s="881" t="s">
        <v>2426</v>
      </c>
      <c r="F52" s="881"/>
      <c r="G52" s="881">
        <v>1111</v>
      </c>
      <c r="H52" s="881"/>
      <c r="I52" s="588">
        <v>5700000</v>
      </c>
      <c r="J52" s="592"/>
      <c r="K52" s="588"/>
      <c r="L52" s="885">
        <v>558098868</v>
      </c>
      <c r="M52" s="885"/>
      <c r="N52" s="873"/>
      <c r="O52" s="873"/>
      <c r="P52" s="580"/>
    </row>
    <row r="53" spans="2:16" ht="24.75" customHeight="1">
      <c r="B53" s="583" t="s">
        <v>2423</v>
      </c>
      <c r="C53" s="584">
        <v>547</v>
      </c>
      <c r="D53" s="583" t="s">
        <v>2423</v>
      </c>
      <c r="E53" s="881" t="s">
        <v>2427</v>
      </c>
      <c r="F53" s="881"/>
      <c r="G53" s="881">
        <v>1111</v>
      </c>
      <c r="H53" s="881"/>
      <c r="I53" s="588">
        <v>10150000</v>
      </c>
      <c r="J53" s="592"/>
      <c r="K53" s="588"/>
      <c r="L53" s="885">
        <v>547948868</v>
      </c>
      <c r="M53" s="885"/>
      <c r="N53" s="873"/>
      <c r="O53" s="873"/>
      <c r="P53" s="580"/>
    </row>
    <row r="54" spans="2:16" ht="13.9" customHeight="1">
      <c r="B54" s="583" t="s">
        <v>2523</v>
      </c>
      <c r="C54" s="584">
        <v>5100</v>
      </c>
      <c r="D54" s="583" t="s">
        <v>2523</v>
      </c>
      <c r="E54" s="881" t="s">
        <v>2524</v>
      </c>
      <c r="F54" s="881"/>
      <c r="G54" s="881">
        <v>1111</v>
      </c>
      <c r="H54" s="881"/>
      <c r="I54" s="588">
        <v>601000000</v>
      </c>
      <c r="J54" s="592"/>
      <c r="K54" s="588"/>
      <c r="L54" s="885" t="s">
        <v>1254</v>
      </c>
      <c r="M54" s="885"/>
      <c r="N54" s="873"/>
      <c r="O54" s="873"/>
      <c r="P54" s="580"/>
    </row>
    <row r="55" spans="2:16" ht="24.75" customHeight="1">
      <c r="B55" s="583" t="s">
        <v>2523</v>
      </c>
      <c r="C55" s="584">
        <v>596</v>
      </c>
      <c r="D55" s="583" t="s">
        <v>2523</v>
      </c>
      <c r="E55" s="881" t="s">
        <v>2525</v>
      </c>
      <c r="F55" s="881"/>
      <c r="G55" s="881">
        <v>1111</v>
      </c>
      <c r="H55" s="881"/>
      <c r="I55" s="588">
        <v>15000000</v>
      </c>
      <c r="J55" s="592"/>
      <c r="K55" s="588"/>
      <c r="L55" s="885" t="s">
        <v>1255</v>
      </c>
      <c r="M55" s="885"/>
      <c r="N55" s="873"/>
      <c r="O55" s="873"/>
      <c r="P55" s="580"/>
    </row>
    <row r="56" spans="2:16" ht="24.75" customHeight="1">
      <c r="B56" s="583" t="s">
        <v>2523</v>
      </c>
      <c r="C56" s="584">
        <v>597</v>
      </c>
      <c r="D56" s="583" t="s">
        <v>2523</v>
      </c>
      <c r="E56" s="881" t="s">
        <v>2526</v>
      </c>
      <c r="F56" s="881"/>
      <c r="G56" s="881">
        <v>1111</v>
      </c>
      <c r="H56" s="881"/>
      <c r="I56" s="588">
        <v>15000000</v>
      </c>
      <c r="J56" s="592"/>
      <c r="K56" s="588"/>
      <c r="L56" s="885" t="s">
        <v>1256</v>
      </c>
      <c r="M56" s="885"/>
      <c r="N56" s="873"/>
      <c r="O56" s="873"/>
      <c r="P56" s="580"/>
    </row>
    <row r="57" spans="2:16" ht="13.9" customHeight="1">
      <c r="B57" s="583" t="s">
        <v>2527</v>
      </c>
      <c r="C57" s="584">
        <v>5142</v>
      </c>
      <c r="D57" s="583" t="s">
        <v>2527</v>
      </c>
      <c r="E57" s="881" t="s">
        <v>2528</v>
      </c>
      <c r="F57" s="881"/>
      <c r="G57" s="881">
        <v>1111</v>
      </c>
      <c r="H57" s="881"/>
      <c r="I57" s="588">
        <v>4600000</v>
      </c>
      <c r="J57" s="592"/>
      <c r="K57" s="588"/>
      <c r="L57" s="885" t="s">
        <v>1257</v>
      </c>
      <c r="M57" s="885"/>
      <c r="N57" s="873"/>
      <c r="O57" s="873"/>
      <c r="P57" s="580"/>
    </row>
    <row r="58" spans="2:16" ht="36.4" customHeight="1">
      <c r="B58" s="583" t="s">
        <v>2529</v>
      </c>
      <c r="C58" s="584">
        <v>5145</v>
      </c>
      <c r="D58" s="583" t="s">
        <v>2529</v>
      </c>
      <c r="E58" s="881" t="s">
        <v>2530</v>
      </c>
      <c r="F58" s="881"/>
      <c r="G58" s="881">
        <v>1111</v>
      </c>
      <c r="H58" s="881"/>
      <c r="I58" s="588">
        <v>7500000</v>
      </c>
      <c r="J58" s="592"/>
      <c r="K58" s="588"/>
      <c r="L58" s="885" t="s">
        <v>1258</v>
      </c>
      <c r="M58" s="885"/>
      <c r="N58" s="873"/>
      <c r="O58" s="873"/>
      <c r="P58" s="580"/>
    </row>
    <row r="59" spans="2:16" ht="13.9" customHeight="1">
      <c r="B59" s="583" t="s">
        <v>2222</v>
      </c>
      <c r="C59" s="584">
        <v>605</v>
      </c>
      <c r="D59" s="583" t="s">
        <v>2222</v>
      </c>
      <c r="E59" s="881" t="s">
        <v>949</v>
      </c>
      <c r="F59" s="881"/>
      <c r="G59" s="881">
        <v>1111</v>
      </c>
      <c r="H59" s="881"/>
      <c r="I59" s="588">
        <v>8517400</v>
      </c>
      <c r="J59" s="592"/>
      <c r="K59" s="588"/>
      <c r="L59" s="885" t="s">
        <v>1259</v>
      </c>
      <c r="M59" s="885"/>
      <c r="N59" s="873"/>
      <c r="O59" s="873"/>
      <c r="P59" s="580"/>
    </row>
    <row r="60" spans="2:16" ht="13.9" customHeight="1">
      <c r="B60" s="583" t="s">
        <v>2222</v>
      </c>
      <c r="C60" s="584">
        <v>606</v>
      </c>
      <c r="D60" s="583" t="s">
        <v>2222</v>
      </c>
      <c r="E60" s="881" t="s">
        <v>948</v>
      </c>
      <c r="F60" s="881"/>
      <c r="G60" s="881">
        <v>1111</v>
      </c>
      <c r="H60" s="881"/>
      <c r="I60" s="588">
        <v>8960000</v>
      </c>
      <c r="J60" s="592"/>
      <c r="K60" s="588"/>
      <c r="L60" s="885" t="s">
        <v>1260</v>
      </c>
      <c r="M60" s="885"/>
      <c r="N60" s="873"/>
      <c r="O60" s="873"/>
      <c r="P60" s="580"/>
    </row>
    <row r="61" spans="2:16" ht="36.4" customHeight="1">
      <c r="B61" s="583" t="s">
        <v>2223</v>
      </c>
      <c r="C61" s="584" t="s">
        <v>2224</v>
      </c>
      <c r="D61" s="583" t="s">
        <v>2223</v>
      </c>
      <c r="E61" s="881" t="s">
        <v>2225</v>
      </c>
      <c r="F61" s="881"/>
      <c r="G61" s="881">
        <v>112102</v>
      </c>
      <c r="H61" s="881"/>
      <c r="I61" s="588">
        <v>4445500</v>
      </c>
      <c r="J61" s="592"/>
      <c r="K61" s="588"/>
      <c r="L61" s="885" t="s">
        <v>1261</v>
      </c>
      <c r="M61" s="885"/>
      <c r="N61" s="873"/>
      <c r="O61" s="873"/>
      <c r="P61" s="580"/>
    </row>
    <row r="62" spans="2:16" ht="24.75" customHeight="1">
      <c r="B62" s="583" t="s">
        <v>2226</v>
      </c>
      <c r="C62" s="584">
        <v>653</v>
      </c>
      <c r="D62" s="583" t="s">
        <v>2226</v>
      </c>
      <c r="E62" s="881" t="s">
        <v>2227</v>
      </c>
      <c r="F62" s="881"/>
      <c r="G62" s="881">
        <v>1111</v>
      </c>
      <c r="H62" s="881"/>
      <c r="I62" s="588">
        <v>10000000</v>
      </c>
      <c r="J62" s="592"/>
      <c r="K62" s="588"/>
      <c r="L62" s="885" t="s">
        <v>1262</v>
      </c>
      <c r="M62" s="885"/>
      <c r="N62" s="873"/>
      <c r="O62" s="873"/>
      <c r="P62" s="580"/>
    </row>
    <row r="63" spans="2:16" ht="13.9" customHeight="1">
      <c r="B63" s="583" t="s">
        <v>2226</v>
      </c>
      <c r="C63" s="584">
        <v>654</v>
      </c>
      <c r="D63" s="583" t="s">
        <v>2226</v>
      </c>
      <c r="E63" s="881" t="s">
        <v>2228</v>
      </c>
      <c r="F63" s="881"/>
      <c r="G63" s="881">
        <v>1111</v>
      </c>
      <c r="H63" s="881"/>
      <c r="I63" s="588">
        <v>7000000</v>
      </c>
      <c r="J63" s="592"/>
      <c r="K63" s="588"/>
      <c r="L63" s="885" t="s">
        <v>1263</v>
      </c>
      <c r="M63" s="885"/>
      <c r="N63" s="873"/>
      <c r="O63" s="873"/>
      <c r="P63" s="580"/>
    </row>
    <row r="64" spans="2:16" ht="24.75" customHeight="1">
      <c r="B64" s="583" t="s">
        <v>2226</v>
      </c>
      <c r="C64" s="584">
        <v>660</v>
      </c>
      <c r="D64" s="583" t="s">
        <v>2226</v>
      </c>
      <c r="E64" s="881" t="s">
        <v>2229</v>
      </c>
      <c r="F64" s="881"/>
      <c r="G64" s="881">
        <v>1111</v>
      </c>
      <c r="H64" s="881"/>
      <c r="I64" s="588">
        <v>5000000</v>
      </c>
      <c r="J64" s="592"/>
      <c r="K64" s="588"/>
      <c r="L64" s="885" t="s">
        <v>1264</v>
      </c>
      <c r="M64" s="885"/>
      <c r="N64" s="873"/>
      <c r="O64" s="873"/>
      <c r="P64" s="580"/>
    </row>
    <row r="65" spans="2:16" ht="24.75" customHeight="1">
      <c r="B65" s="583" t="s">
        <v>2231</v>
      </c>
      <c r="C65" s="584">
        <v>6103</v>
      </c>
      <c r="D65" s="583" t="s">
        <v>2231</v>
      </c>
      <c r="E65" s="881" t="s">
        <v>2232</v>
      </c>
      <c r="F65" s="881"/>
      <c r="G65" s="881">
        <v>1111</v>
      </c>
      <c r="H65" s="881"/>
      <c r="I65" s="588">
        <v>2500000</v>
      </c>
      <c r="J65" s="592"/>
      <c r="K65" s="588"/>
      <c r="L65" s="885" t="s">
        <v>1265</v>
      </c>
      <c r="M65" s="885"/>
      <c r="N65" s="873"/>
      <c r="O65" s="873"/>
      <c r="P65" s="580"/>
    </row>
    <row r="66" spans="2:16" ht="13.9" customHeight="1">
      <c r="B66" s="583" t="s">
        <v>2231</v>
      </c>
      <c r="C66" s="584">
        <v>6107</v>
      </c>
      <c r="D66" s="583" t="s">
        <v>2231</v>
      </c>
      <c r="E66" s="881" t="s">
        <v>2233</v>
      </c>
      <c r="F66" s="881"/>
      <c r="G66" s="881">
        <v>1111</v>
      </c>
      <c r="H66" s="881"/>
      <c r="I66" s="588">
        <v>5000000</v>
      </c>
      <c r="J66" s="592"/>
      <c r="K66" s="588"/>
      <c r="L66" s="885" t="s">
        <v>1266</v>
      </c>
      <c r="M66" s="885"/>
      <c r="N66" s="873"/>
      <c r="O66" s="873"/>
      <c r="P66" s="580"/>
    </row>
    <row r="67" spans="2:16" ht="24.75" customHeight="1">
      <c r="B67" s="583" t="s">
        <v>2234</v>
      </c>
      <c r="C67" s="584">
        <v>6134</v>
      </c>
      <c r="D67" s="583" t="s">
        <v>2234</v>
      </c>
      <c r="E67" s="881" t="s">
        <v>2235</v>
      </c>
      <c r="F67" s="881"/>
      <c r="G67" s="881">
        <v>1111</v>
      </c>
      <c r="H67" s="881"/>
      <c r="I67" s="588">
        <v>4000000</v>
      </c>
      <c r="J67" s="592"/>
      <c r="K67" s="588"/>
      <c r="L67" s="885" t="s">
        <v>1267</v>
      </c>
      <c r="M67" s="885"/>
      <c r="N67" s="873"/>
      <c r="O67" s="873"/>
      <c r="P67" s="580"/>
    </row>
    <row r="68" spans="2:16" ht="48" customHeight="1">
      <c r="B68" s="583" t="s">
        <v>2234</v>
      </c>
      <c r="C68" s="584" t="s">
        <v>2236</v>
      </c>
      <c r="D68" s="583" t="s">
        <v>2234</v>
      </c>
      <c r="E68" s="881" t="s">
        <v>895</v>
      </c>
      <c r="F68" s="881"/>
      <c r="G68" s="881">
        <v>112102</v>
      </c>
      <c r="H68" s="881"/>
      <c r="I68" s="588">
        <v>32083000</v>
      </c>
      <c r="J68" s="592"/>
      <c r="K68" s="588"/>
      <c r="L68" s="885" t="s">
        <v>1268</v>
      </c>
      <c r="M68" s="885"/>
      <c r="N68" s="873"/>
      <c r="O68" s="873"/>
      <c r="P68" s="580"/>
    </row>
    <row r="69" spans="2:16" ht="13.9" customHeight="1">
      <c r="B69" s="583" t="s">
        <v>896</v>
      </c>
      <c r="C69" s="584">
        <v>6153</v>
      </c>
      <c r="D69" s="583" t="s">
        <v>896</v>
      </c>
      <c r="E69" s="881" t="s">
        <v>897</v>
      </c>
      <c r="F69" s="881"/>
      <c r="G69" s="881">
        <v>1111</v>
      </c>
      <c r="H69" s="881"/>
      <c r="I69" s="588">
        <v>1196000000</v>
      </c>
      <c r="J69" s="592"/>
      <c r="K69" s="588"/>
      <c r="L69" s="885" t="s">
        <v>1269</v>
      </c>
      <c r="M69" s="885"/>
      <c r="N69" s="873"/>
      <c r="O69" s="873"/>
      <c r="P69" s="580"/>
    </row>
    <row r="70" spans="2:16" ht="13.9" customHeight="1">
      <c r="B70" s="583" t="s">
        <v>898</v>
      </c>
      <c r="C70" s="584" t="s">
        <v>899</v>
      </c>
      <c r="D70" s="583" t="s">
        <v>898</v>
      </c>
      <c r="E70" s="881" t="s">
        <v>900</v>
      </c>
      <c r="F70" s="881"/>
      <c r="G70" s="881">
        <v>66121</v>
      </c>
      <c r="H70" s="881"/>
      <c r="I70" s="588"/>
      <c r="J70" s="592">
        <v>2000000000</v>
      </c>
      <c r="K70" s="588"/>
      <c r="L70" s="885">
        <v>621342968</v>
      </c>
      <c r="M70" s="885"/>
      <c r="N70" s="873"/>
      <c r="O70" s="873"/>
      <c r="P70" s="580"/>
    </row>
    <row r="71" spans="2:16" ht="13.9" customHeight="1">
      <c r="B71" s="583" t="s">
        <v>902</v>
      </c>
      <c r="C71" s="584" t="s">
        <v>903</v>
      </c>
      <c r="D71" s="583" t="s">
        <v>902</v>
      </c>
      <c r="E71" s="881" t="s">
        <v>949</v>
      </c>
      <c r="F71" s="881"/>
      <c r="G71" s="881">
        <v>112102</v>
      </c>
      <c r="H71" s="881"/>
      <c r="I71" s="588">
        <v>32205000</v>
      </c>
      <c r="J71" s="592"/>
      <c r="K71" s="588"/>
      <c r="L71" s="885">
        <v>589137968</v>
      </c>
      <c r="M71" s="885"/>
      <c r="N71" s="873"/>
      <c r="O71" s="873"/>
      <c r="P71" s="580"/>
    </row>
    <row r="72" spans="2:16" ht="48" customHeight="1">
      <c r="B72" s="583" t="s">
        <v>904</v>
      </c>
      <c r="C72" s="584" t="s">
        <v>905</v>
      </c>
      <c r="D72" s="583" t="s">
        <v>904</v>
      </c>
      <c r="E72" s="881" t="s">
        <v>906</v>
      </c>
      <c r="F72" s="881"/>
      <c r="G72" s="881">
        <v>112102</v>
      </c>
      <c r="H72" s="881"/>
      <c r="I72" s="588">
        <v>38000000</v>
      </c>
      <c r="J72" s="592"/>
      <c r="K72" s="588"/>
      <c r="L72" s="885">
        <v>551137968</v>
      </c>
      <c r="M72" s="885"/>
      <c r="N72" s="873"/>
      <c r="O72" s="873"/>
      <c r="P72" s="580"/>
    </row>
    <row r="73" spans="2:16" ht="13.9" customHeight="1">
      <c r="B73" s="583" t="s">
        <v>907</v>
      </c>
      <c r="C73" s="584">
        <v>787</v>
      </c>
      <c r="D73" s="583" t="s">
        <v>907</v>
      </c>
      <c r="E73" s="881" t="s">
        <v>908</v>
      </c>
      <c r="F73" s="881"/>
      <c r="G73" s="881">
        <v>1111</v>
      </c>
      <c r="H73" s="881"/>
      <c r="I73" s="588">
        <v>9000000</v>
      </c>
      <c r="J73" s="592"/>
      <c r="K73" s="588"/>
      <c r="L73" s="885">
        <v>542137968</v>
      </c>
      <c r="M73" s="885"/>
      <c r="N73" s="873"/>
      <c r="O73" s="873"/>
      <c r="P73" s="580"/>
    </row>
    <row r="74" spans="2:16" ht="13.9" customHeight="1">
      <c r="B74" s="583" t="s">
        <v>907</v>
      </c>
      <c r="C74" s="584">
        <v>791</v>
      </c>
      <c r="D74" s="583" t="s">
        <v>907</v>
      </c>
      <c r="E74" s="881" t="s">
        <v>909</v>
      </c>
      <c r="F74" s="881"/>
      <c r="G74" s="881">
        <v>1111</v>
      </c>
      <c r="H74" s="881"/>
      <c r="I74" s="588">
        <v>1000000</v>
      </c>
      <c r="J74" s="592"/>
      <c r="K74" s="588"/>
      <c r="L74" s="885">
        <v>541137968</v>
      </c>
      <c r="M74" s="885"/>
      <c r="N74" s="873"/>
      <c r="O74" s="873"/>
      <c r="P74" s="580"/>
    </row>
    <row r="75" spans="2:16" ht="24.75" customHeight="1">
      <c r="B75" s="583" t="s">
        <v>911</v>
      </c>
      <c r="C75" s="584">
        <v>7120</v>
      </c>
      <c r="D75" s="583" t="s">
        <v>911</v>
      </c>
      <c r="E75" s="881" t="s">
        <v>912</v>
      </c>
      <c r="F75" s="881"/>
      <c r="G75" s="881">
        <v>1111</v>
      </c>
      <c r="H75" s="881"/>
      <c r="I75" s="588">
        <v>150000000</v>
      </c>
      <c r="J75" s="592"/>
      <c r="K75" s="588"/>
      <c r="L75" s="885">
        <v>391137968</v>
      </c>
      <c r="M75" s="885"/>
      <c r="N75" s="873"/>
      <c r="O75" s="873"/>
      <c r="P75" s="580"/>
    </row>
    <row r="76" spans="2:16" ht="13.9" customHeight="1">
      <c r="B76" s="583" t="s">
        <v>913</v>
      </c>
      <c r="C76" s="584">
        <v>7158</v>
      </c>
      <c r="D76" s="583" t="s">
        <v>913</v>
      </c>
      <c r="E76" s="881" t="s">
        <v>914</v>
      </c>
      <c r="F76" s="881"/>
      <c r="G76" s="881">
        <v>1111</v>
      </c>
      <c r="H76" s="881"/>
      <c r="I76" s="588">
        <v>7000000</v>
      </c>
      <c r="J76" s="592"/>
      <c r="K76" s="588"/>
      <c r="L76" s="885">
        <v>384137968</v>
      </c>
      <c r="M76" s="885"/>
      <c r="N76" s="873"/>
      <c r="O76" s="873"/>
      <c r="P76" s="580"/>
    </row>
    <row r="77" spans="2:16" ht="24.75" customHeight="1">
      <c r="B77" s="583" t="s">
        <v>913</v>
      </c>
      <c r="C77" s="584">
        <v>7160</v>
      </c>
      <c r="D77" s="583" t="s">
        <v>913</v>
      </c>
      <c r="E77" s="881" t="s">
        <v>915</v>
      </c>
      <c r="F77" s="881"/>
      <c r="G77" s="881">
        <v>1111</v>
      </c>
      <c r="H77" s="881"/>
      <c r="I77" s="588">
        <v>2000000</v>
      </c>
      <c r="J77" s="592"/>
      <c r="K77" s="588"/>
      <c r="L77" s="885">
        <v>382137968</v>
      </c>
      <c r="M77" s="885"/>
      <c r="N77" s="873"/>
      <c r="O77" s="873"/>
      <c r="P77" s="580"/>
    </row>
    <row r="78" spans="2:16" ht="24.75" customHeight="1">
      <c r="B78" s="583" t="s">
        <v>913</v>
      </c>
      <c r="C78" s="584">
        <v>7161</v>
      </c>
      <c r="D78" s="583" t="s">
        <v>913</v>
      </c>
      <c r="E78" s="881" t="s">
        <v>916</v>
      </c>
      <c r="F78" s="881"/>
      <c r="G78" s="881">
        <v>1111</v>
      </c>
      <c r="H78" s="881"/>
      <c r="I78" s="588">
        <v>10500000</v>
      </c>
      <c r="J78" s="592"/>
      <c r="K78" s="588"/>
      <c r="L78" s="885">
        <v>371637968</v>
      </c>
      <c r="M78" s="885"/>
      <c r="N78" s="873"/>
      <c r="O78" s="873"/>
      <c r="P78" s="580"/>
    </row>
    <row r="79" spans="2:16" ht="13.9" customHeight="1">
      <c r="B79" s="583" t="s">
        <v>913</v>
      </c>
      <c r="C79" s="584">
        <v>7162</v>
      </c>
      <c r="D79" s="583" t="s">
        <v>913</v>
      </c>
      <c r="E79" s="881" t="s">
        <v>917</v>
      </c>
      <c r="F79" s="881"/>
      <c r="G79" s="881">
        <v>1111</v>
      </c>
      <c r="H79" s="881"/>
      <c r="I79" s="588">
        <v>8410000</v>
      </c>
      <c r="J79" s="592"/>
      <c r="K79" s="588"/>
      <c r="L79" s="885">
        <v>363227968</v>
      </c>
      <c r="M79" s="885"/>
      <c r="N79" s="873"/>
      <c r="O79" s="873"/>
      <c r="P79" s="580"/>
    </row>
    <row r="80" spans="2:16" ht="13.9" customHeight="1">
      <c r="B80" s="583" t="s">
        <v>918</v>
      </c>
      <c r="C80" s="584">
        <v>7189</v>
      </c>
      <c r="D80" s="583" t="s">
        <v>918</v>
      </c>
      <c r="E80" s="881" t="s">
        <v>919</v>
      </c>
      <c r="F80" s="881"/>
      <c r="G80" s="881">
        <v>1111</v>
      </c>
      <c r="H80" s="881"/>
      <c r="I80" s="588">
        <v>1000000</v>
      </c>
      <c r="J80" s="592"/>
      <c r="K80" s="588"/>
      <c r="L80" s="885">
        <v>362227968</v>
      </c>
      <c r="M80" s="885"/>
      <c r="N80" s="873"/>
      <c r="O80" s="873"/>
      <c r="P80" s="580"/>
    </row>
    <row r="81" spans="2:16" ht="13.9" customHeight="1">
      <c r="B81" s="583" t="s">
        <v>920</v>
      </c>
      <c r="C81" s="584" t="s">
        <v>921</v>
      </c>
      <c r="D81" s="583" t="s">
        <v>920</v>
      </c>
      <c r="E81" s="881" t="s">
        <v>949</v>
      </c>
      <c r="F81" s="881"/>
      <c r="G81" s="881">
        <v>112102</v>
      </c>
      <c r="H81" s="881"/>
      <c r="I81" s="588">
        <v>14954000</v>
      </c>
      <c r="J81" s="592"/>
      <c r="K81" s="588"/>
      <c r="L81" s="885">
        <v>347273968</v>
      </c>
      <c r="M81" s="885"/>
      <c r="N81" s="873"/>
      <c r="O81" s="873"/>
      <c r="P81" s="580"/>
    </row>
    <row r="82" spans="2:16" ht="24.75" customHeight="1">
      <c r="B82" s="583" t="s">
        <v>922</v>
      </c>
      <c r="C82" s="584" t="s">
        <v>923</v>
      </c>
      <c r="D82" s="583" t="s">
        <v>922</v>
      </c>
      <c r="E82" s="881" t="s">
        <v>924</v>
      </c>
      <c r="F82" s="881"/>
      <c r="G82" s="881">
        <v>112102</v>
      </c>
      <c r="H82" s="881"/>
      <c r="I82" s="588">
        <v>3000000</v>
      </c>
      <c r="J82" s="592"/>
      <c r="K82" s="588"/>
      <c r="L82" s="885">
        <v>344273968</v>
      </c>
      <c r="M82" s="885"/>
      <c r="N82" s="873"/>
      <c r="O82" s="873"/>
      <c r="P82" s="580"/>
    </row>
    <row r="83" spans="2:16" ht="24.75" customHeight="1">
      <c r="B83" s="583" t="s">
        <v>925</v>
      </c>
      <c r="C83" s="584">
        <v>858</v>
      </c>
      <c r="D83" s="583" t="s">
        <v>925</v>
      </c>
      <c r="E83" s="881" t="s">
        <v>926</v>
      </c>
      <c r="F83" s="881"/>
      <c r="G83" s="881">
        <v>1111</v>
      </c>
      <c r="H83" s="881"/>
      <c r="I83" s="588">
        <v>8000000</v>
      </c>
      <c r="J83" s="592"/>
      <c r="K83" s="588"/>
      <c r="L83" s="885">
        <v>336273968</v>
      </c>
      <c r="M83" s="885"/>
      <c r="N83" s="873"/>
      <c r="O83" s="873"/>
      <c r="P83" s="580"/>
    </row>
    <row r="84" spans="2:16" ht="36.4" customHeight="1">
      <c r="B84" s="583" t="s">
        <v>927</v>
      </c>
      <c r="C84" s="584">
        <v>887</v>
      </c>
      <c r="D84" s="583" t="s">
        <v>927</v>
      </c>
      <c r="E84" s="881" t="s">
        <v>928</v>
      </c>
      <c r="F84" s="881"/>
      <c r="G84" s="881">
        <v>1111</v>
      </c>
      <c r="H84" s="881"/>
      <c r="I84" s="588">
        <v>76000000</v>
      </c>
      <c r="J84" s="592"/>
      <c r="K84" s="588"/>
      <c r="L84" s="885">
        <v>260273968</v>
      </c>
      <c r="M84" s="885"/>
      <c r="N84" s="873"/>
      <c r="O84" s="873"/>
      <c r="P84" s="580"/>
    </row>
    <row r="85" spans="2:16" ht="13.9" customHeight="1">
      <c r="B85" s="583" t="s">
        <v>929</v>
      </c>
      <c r="C85" s="584">
        <v>8101</v>
      </c>
      <c r="D85" s="583" t="s">
        <v>929</v>
      </c>
      <c r="E85" s="881" t="s">
        <v>930</v>
      </c>
      <c r="F85" s="881"/>
      <c r="G85" s="881">
        <v>1111</v>
      </c>
      <c r="H85" s="881"/>
      <c r="I85" s="588">
        <v>3100000</v>
      </c>
      <c r="J85" s="592"/>
      <c r="K85" s="588"/>
      <c r="L85" s="885">
        <v>257173968</v>
      </c>
      <c r="M85" s="885"/>
      <c r="N85" s="873"/>
      <c r="O85" s="873"/>
      <c r="P85" s="580"/>
    </row>
    <row r="86" spans="2:16" ht="13.9" customHeight="1">
      <c r="B86" s="583" t="s">
        <v>929</v>
      </c>
      <c r="C86" s="584">
        <v>8102</v>
      </c>
      <c r="D86" s="583" t="s">
        <v>929</v>
      </c>
      <c r="E86" s="881" t="s">
        <v>931</v>
      </c>
      <c r="F86" s="881"/>
      <c r="G86" s="881">
        <v>1111</v>
      </c>
      <c r="H86" s="881"/>
      <c r="I86" s="588">
        <v>700000</v>
      </c>
      <c r="J86" s="592"/>
      <c r="K86" s="588"/>
      <c r="L86" s="885">
        <v>256473968</v>
      </c>
      <c r="M86" s="885"/>
      <c r="N86" s="873"/>
      <c r="O86" s="873"/>
      <c r="P86" s="580"/>
    </row>
    <row r="87" spans="2:16" ht="24.75" customHeight="1">
      <c r="B87" s="583" t="s">
        <v>929</v>
      </c>
      <c r="C87" s="584">
        <v>8113</v>
      </c>
      <c r="D87" s="583" t="s">
        <v>929</v>
      </c>
      <c r="E87" s="881" t="s">
        <v>932</v>
      </c>
      <c r="F87" s="881"/>
      <c r="G87" s="881">
        <v>1111</v>
      </c>
      <c r="H87" s="881"/>
      <c r="I87" s="588">
        <v>3000000</v>
      </c>
      <c r="J87" s="592"/>
      <c r="K87" s="588"/>
      <c r="L87" s="885">
        <v>253473968</v>
      </c>
      <c r="M87" s="885"/>
      <c r="N87" s="873"/>
      <c r="O87" s="873"/>
      <c r="P87" s="580"/>
    </row>
    <row r="88" spans="2:16" ht="13.9" customHeight="1">
      <c r="B88" s="583" t="s">
        <v>1270</v>
      </c>
      <c r="C88" s="584">
        <v>8220</v>
      </c>
      <c r="D88" s="583" t="s">
        <v>1270</v>
      </c>
      <c r="E88" s="881" t="s">
        <v>1271</v>
      </c>
      <c r="F88" s="881"/>
      <c r="G88" s="881">
        <v>1111</v>
      </c>
      <c r="H88" s="881"/>
      <c r="I88" s="588">
        <v>590300000</v>
      </c>
      <c r="J88" s="592"/>
      <c r="K88" s="588"/>
      <c r="L88" s="885" t="s">
        <v>1272</v>
      </c>
      <c r="M88" s="885"/>
      <c r="N88" s="873"/>
      <c r="O88" s="873"/>
      <c r="P88" s="580"/>
    </row>
    <row r="89" spans="2:16" ht="24.75" customHeight="1">
      <c r="B89" s="583" t="s">
        <v>1273</v>
      </c>
      <c r="C89" s="584">
        <v>907</v>
      </c>
      <c r="D89" s="583" t="s">
        <v>1273</v>
      </c>
      <c r="E89" s="881" t="s">
        <v>1274</v>
      </c>
      <c r="F89" s="881"/>
      <c r="G89" s="881">
        <v>1111</v>
      </c>
      <c r="H89" s="881"/>
      <c r="I89" s="588">
        <v>5000000</v>
      </c>
      <c r="J89" s="592"/>
      <c r="K89" s="588"/>
      <c r="L89" s="885" t="s">
        <v>1275</v>
      </c>
      <c r="M89" s="885"/>
      <c r="N89" s="873"/>
      <c r="O89" s="873"/>
      <c r="P89" s="580"/>
    </row>
    <row r="90" spans="2:16" ht="24.75" customHeight="1">
      <c r="B90" s="583" t="s">
        <v>1276</v>
      </c>
      <c r="C90" s="584">
        <v>936</v>
      </c>
      <c r="D90" s="583" t="s">
        <v>1276</v>
      </c>
      <c r="E90" s="881" t="s">
        <v>1277</v>
      </c>
      <c r="F90" s="881"/>
      <c r="G90" s="881">
        <v>1111</v>
      </c>
      <c r="H90" s="881"/>
      <c r="I90" s="588">
        <v>17200000</v>
      </c>
      <c r="J90" s="592"/>
      <c r="K90" s="588"/>
      <c r="L90" s="885" t="s">
        <v>1278</v>
      </c>
      <c r="M90" s="885"/>
      <c r="N90" s="873"/>
      <c r="O90" s="873"/>
      <c r="P90" s="580"/>
    </row>
    <row r="91" spans="2:16" ht="13.9" customHeight="1">
      <c r="B91" s="583" t="s">
        <v>1276</v>
      </c>
      <c r="C91" s="584" t="s">
        <v>1279</v>
      </c>
      <c r="D91" s="583" t="s">
        <v>1276</v>
      </c>
      <c r="E91" s="881" t="s">
        <v>1280</v>
      </c>
      <c r="F91" s="881"/>
      <c r="G91" s="881">
        <v>112102</v>
      </c>
      <c r="H91" s="881"/>
      <c r="I91" s="588">
        <v>15521000</v>
      </c>
      <c r="J91" s="592"/>
      <c r="K91" s="588"/>
      <c r="L91" s="885" t="s">
        <v>1281</v>
      </c>
      <c r="M91" s="885"/>
      <c r="N91" s="873"/>
      <c r="O91" s="873"/>
      <c r="P91" s="580"/>
    </row>
    <row r="92" spans="2:16" ht="24.75" customHeight="1">
      <c r="B92" s="583" t="s">
        <v>1276</v>
      </c>
      <c r="C92" s="584" t="s">
        <v>1282</v>
      </c>
      <c r="D92" s="583" t="s">
        <v>1276</v>
      </c>
      <c r="E92" s="881" t="s">
        <v>1283</v>
      </c>
      <c r="F92" s="881"/>
      <c r="G92" s="881">
        <v>112102</v>
      </c>
      <c r="H92" s="881"/>
      <c r="I92" s="588">
        <v>7523000</v>
      </c>
      <c r="J92" s="592"/>
      <c r="K92" s="588"/>
      <c r="L92" s="885" t="s">
        <v>1284</v>
      </c>
      <c r="M92" s="885"/>
      <c r="N92" s="873"/>
      <c r="O92" s="873"/>
      <c r="P92" s="580"/>
    </row>
    <row r="93" spans="2:16" ht="24.75" customHeight="1">
      <c r="B93" s="583" t="s">
        <v>1285</v>
      </c>
      <c r="C93" s="584">
        <v>956</v>
      </c>
      <c r="D93" s="583" t="s">
        <v>1285</v>
      </c>
      <c r="E93" s="881" t="s">
        <v>1832</v>
      </c>
      <c r="F93" s="881"/>
      <c r="G93" s="881">
        <v>1111</v>
      </c>
      <c r="H93" s="881"/>
      <c r="I93" s="588">
        <v>1500000</v>
      </c>
      <c r="J93" s="592"/>
      <c r="K93" s="588"/>
      <c r="L93" s="885" t="s">
        <v>1833</v>
      </c>
      <c r="M93" s="885"/>
      <c r="N93" s="873"/>
      <c r="O93" s="873"/>
      <c r="P93" s="580"/>
    </row>
    <row r="94" spans="2:16" ht="24.75" customHeight="1">
      <c r="B94" s="583" t="s">
        <v>1834</v>
      </c>
      <c r="C94" s="584">
        <v>997</v>
      </c>
      <c r="D94" s="583" t="s">
        <v>1834</v>
      </c>
      <c r="E94" s="881" t="s">
        <v>1835</v>
      </c>
      <c r="F94" s="881"/>
      <c r="G94" s="881">
        <v>1111</v>
      </c>
      <c r="H94" s="881"/>
      <c r="I94" s="588">
        <v>74970000</v>
      </c>
      <c r="J94" s="592"/>
      <c r="K94" s="588"/>
      <c r="L94" s="885" t="s">
        <v>1836</v>
      </c>
      <c r="M94" s="885"/>
      <c r="N94" s="873"/>
      <c r="O94" s="873"/>
      <c r="P94" s="580"/>
    </row>
    <row r="95" spans="2:16" ht="24.75" customHeight="1">
      <c r="B95" s="583" t="s">
        <v>377</v>
      </c>
      <c r="C95" s="584">
        <v>9121</v>
      </c>
      <c r="D95" s="583" t="s">
        <v>377</v>
      </c>
      <c r="E95" s="881" t="s">
        <v>1837</v>
      </c>
      <c r="F95" s="881"/>
      <c r="G95" s="881">
        <v>1111</v>
      </c>
      <c r="H95" s="881"/>
      <c r="I95" s="588">
        <v>10000000</v>
      </c>
      <c r="J95" s="592"/>
      <c r="K95" s="588"/>
      <c r="L95" s="885" t="s">
        <v>1838</v>
      </c>
      <c r="M95" s="885"/>
      <c r="N95" s="873"/>
      <c r="O95" s="873"/>
      <c r="P95" s="580"/>
    </row>
    <row r="96" spans="2:16" ht="24.75" customHeight="1">
      <c r="B96" s="583" t="s">
        <v>1839</v>
      </c>
      <c r="C96" s="584">
        <v>9219</v>
      </c>
      <c r="D96" s="583" t="s">
        <v>1839</v>
      </c>
      <c r="E96" s="881" t="s">
        <v>1840</v>
      </c>
      <c r="F96" s="881"/>
      <c r="G96" s="881">
        <v>1111</v>
      </c>
      <c r="H96" s="881"/>
      <c r="I96" s="588">
        <v>4600000</v>
      </c>
      <c r="J96" s="592"/>
      <c r="K96" s="588"/>
      <c r="L96" s="885" t="s">
        <v>1841</v>
      </c>
      <c r="M96" s="885"/>
      <c r="N96" s="873"/>
      <c r="O96" s="873"/>
      <c r="P96" s="580"/>
    </row>
    <row r="97" spans="2:16" ht="24.75" customHeight="1">
      <c r="B97" s="583" t="s">
        <v>1839</v>
      </c>
      <c r="C97" s="584">
        <v>9222</v>
      </c>
      <c r="D97" s="583" t="s">
        <v>1839</v>
      </c>
      <c r="E97" s="881" t="s">
        <v>1842</v>
      </c>
      <c r="F97" s="881"/>
      <c r="G97" s="881">
        <v>1111</v>
      </c>
      <c r="H97" s="881"/>
      <c r="I97" s="588">
        <v>3000000</v>
      </c>
      <c r="J97" s="592"/>
      <c r="K97" s="588"/>
      <c r="L97" s="885" t="s">
        <v>1843</v>
      </c>
      <c r="M97" s="885"/>
      <c r="N97" s="873"/>
      <c r="O97" s="873"/>
      <c r="P97" s="580"/>
    </row>
    <row r="98" spans="2:16" ht="13.9" customHeight="1">
      <c r="B98" s="583" t="s">
        <v>1844</v>
      </c>
      <c r="C98" s="584">
        <v>10135</v>
      </c>
      <c r="D98" s="583" t="s">
        <v>1844</v>
      </c>
      <c r="E98" s="881" t="s">
        <v>1845</v>
      </c>
      <c r="F98" s="881"/>
      <c r="G98" s="881">
        <v>1111</v>
      </c>
      <c r="H98" s="881"/>
      <c r="I98" s="588">
        <v>45700000</v>
      </c>
      <c r="J98" s="592"/>
      <c r="K98" s="588"/>
      <c r="L98" s="885" t="s">
        <v>1846</v>
      </c>
      <c r="M98" s="885"/>
      <c r="N98" s="873"/>
      <c r="O98" s="873"/>
      <c r="P98" s="580"/>
    </row>
    <row r="99" spans="2:16" ht="13.9" customHeight="1">
      <c r="B99" s="583" t="s">
        <v>1844</v>
      </c>
      <c r="C99" s="584">
        <v>10137</v>
      </c>
      <c r="D99" s="583" t="s">
        <v>1844</v>
      </c>
      <c r="E99" s="881" t="s">
        <v>622</v>
      </c>
      <c r="F99" s="881"/>
      <c r="G99" s="881">
        <v>1111</v>
      </c>
      <c r="H99" s="881"/>
      <c r="I99" s="588">
        <v>1000000</v>
      </c>
      <c r="J99" s="592"/>
      <c r="K99" s="588"/>
      <c r="L99" s="885" t="s">
        <v>623</v>
      </c>
      <c r="M99" s="885"/>
      <c r="N99" s="873"/>
      <c r="O99" s="873"/>
      <c r="P99" s="580"/>
    </row>
    <row r="100" spans="2:16" ht="13.9" customHeight="1">
      <c r="B100" s="583" t="s">
        <v>624</v>
      </c>
      <c r="C100" s="584">
        <v>1152</v>
      </c>
      <c r="D100" s="583" t="s">
        <v>624</v>
      </c>
      <c r="E100" s="881" t="s">
        <v>625</v>
      </c>
      <c r="F100" s="881"/>
      <c r="G100" s="881">
        <v>1111</v>
      </c>
      <c r="H100" s="881"/>
      <c r="I100" s="588">
        <v>13400000</v>
      </c>
      <c r="J100" s="592"/>
      <c r="K100" s="588"/>
      <c r="L100" s="885" t="s">
        <v>626</v>
      </c>
      <c r="M100" s="885"/>
      <c r="N100" s="873"/>
      <c r="O100" s="873"/>
      <c r="P100" s="580"/>
    </row>
    <row r="101" spans="2:16" ht="13.9" customHeight="1">
      <c r="B101" s="583" t="s">
        <v>624</v>
      </c>
      <c r="C101" s="584">
        <v>1154</v>
      </c>
      <c r="D101" s="583" t="s">
        <v>624</v>
      </c>
      <c r="E101" s="881" t="s">
        <v>2228</v>
      </c>
      <c r="F101" s="881"/>
      <c r="G101" s="881">
        <v>1111</v>
      </c>
      <c r="H101" s="881"/>
      <c r="I101" s="588">
        <v>1300000</v>
      </c>
      <c r="J101" s="592"/>
      <c r="K101" s="588"/>
      <c r="L101" s="885" t="s">
        <v>627</v>
      </c>
      <c r="M101" s="885"/>
      <c r="N101" s="873"/>
      <c r="O101" s="873"/>
      <c r="P101" s="580"/>
    </row>
    <row r="102" spans="2:16" ht="24.75" customHeight="1">
      <c r="B102" s="583" t="s">
        <v>624</v>
      </c>
      <c r="C102" s="584">
        <v>1156</v>
      </c>
      <c r="D102" s="583" t="s">
        <v>624</v>
      </c>
      <c r="E102" s="881" t="s">
        <v>628</v>
      </c>
      <c r="F102" s="881"/>
      <c r="G102" s="881">
        <v>1111</v>
      </c>
      <c r="H102" s="881"/>
      <c r="I102" s="588">
        <v>9250000</v>
      </c>
      <c r="J102" s="592"/>
      <c r="K102" s="588"/>
      <c r="L102" s="885" t="s">
        <v>629</v>
      </c>
      <c r="M102" s="885"/>
      <c r="N102" s="873"/>
      <c r="O102" s="873"/>
      <c r="P102" s="580"/>
    </row>
    <row r="103" spans="2:16" ht="13.9" customHeight="1">
      <c r="B103" s="583" t="s">
        <v>624</v>
      </c>
      <c r="C103" s="584">
        <v>1158</v>
      </c>
      <c r="D103" s="583" t="s">
        <v>624</v>
      </c>
      <c r="E103" s="881" t="s">
        <v>2233</v>
      </c>
      <c r="F103" s="881"/>
      <c r="G103" s="881">
        <v>1111</v>
      </c>
      <c r="H103" s="881"/>
      <c r="I103" s="588">
        <v>1500000</v>
      </c>
      <c r="J103" s="592"/>
      <c r="K103" s="588"/>
      <c r="L103" s="885" t="s">
        <v>630</v>
      </c>
      <c r="M103" s="885"/>
      <c r="N103" s="873"/>
      <c r="O103" s="873"/>
      <c r="P103" s="580"/>
    </row>
    <row r="104" spans="2:16" ht="13.9" customHeight="1">
      <c r="B104" s="583" t="s">
        <v>381</v>
      </c>
      <c r="C104" s="584" t="s">
        <v>631</v>
      </c>
      <c r="D104" s="583" t="s">
        <v>381</v>
      </c>
      <c r="E104" s="881" t="s">
        <v>949</v>
      </c>
      <c r="F104" s="881"/>
      <c r="G104" s="881">
        <v>112102</v>
      </c>
      <c r="H104" s="881"/>
      <c r="I104" s="588">
        <v>54360000</v>
      </c>
      <c r="J104" s="592"/>
      <c r="K104" s="588"/>
      <c r="L104" s="885" t="s">
        <v>632</v>
      </c>
      <c r="M104" s="885"/>
      <c r="N104" s="873"/>
      <c r="O104" s="873"/>
      <c r="P104" s="580"/>
    </row>
    <row r="105" spans="2:16" ht="24.75" customHeight="1">
      <c r="B105" s="583" t="s">
        <v>633</v>
      </c>
      <c r="C105" s="584" t="s">
        <v>634</v>
      </c>
      <c r="D105" s="583" t="s">
        <v>633</v>
      </c>
      <c r="E105" s="881" t="s">
        <v>635</v>
      </c>
      <c r="F105" s="881"/>
      <c r="G105" s="881">
        <v>112102</v>
      </c>
      <c r="H105" s="881"/>
      <c r="I105" s="588">
        <v>49500000</v>
      </c>
      <c r="J105" s="592"/>
      <c r="K105" s="588"/>
      <c r="L105" s="885" t="s">
        <v>636</v>
      </c>
      <c r="M105" s="885"/>
      <c r="N105" s="873"/>
      <c r="O105" s="873"/>
      <c r="P105" s="580"/>
    </row>
    <row r="106" spans="2:16" ht="24.75" customHeight="1">
      <c r="B106" s="583" t="s">
        <v>637</v>
      </c>
      <c r="C106" s="584">
        <v>1276</v>
      </c>
      <c r="D106" s="583" t="s">
        <v>637</v>
      </c>
      <c r="E106" s="881" t="s">
        <v>638</v>
      </c>
      <c r="F106" s="881"/>
      <c r="G106" s="881">
        <v>1111</v>
      </c>
      <c r="H106" s="881"/>
      <c r="I106" s="588">
        <v>3000000</v>
      </c>
      <c r="J106" s="592"/>
      <c r="K106" s="588"/>
      <c r="L106" s="885" t="s">
        <v>639</v>
      </c>
      <c r="M106" s="885"/>
      <c r="N106" s="873"/>
      <c r="O106" s="873"/>
      <c r="P106" s="580"/>
    </row>
    <row r="107" spans="2:16" ht="13.9" customHeight="1">
      <c r="B107" s="583" t="s">
        <v>637</v>
      </c>
      <c r="C107" s="584" t="s">
        <v>640</v>
      </c>
      <c r="D107" s="583" t="s">
        <v>637</v>
      </c>
      <c r="E107" s="881" t="s">
        <v>641</v>
      </c>
      <c r="F107" s="881"/>
      <c r="G107" s="881">
        <v>112102</v>
      </c>
      <c r="H107" s="881"/>
      <c r="I107" s="588">
        <v>13761000</v>
      </c>
      <c r="J107" s="592"/>
      <c r="K107" s="588"/>
      <c r="L107" s="885" t="s">
        <v>642</v>
      </c>
      <c r="M107" s="885"/>
      <c r="N107" s="873"/>
      <c r="O107" s="873"/>
      <c r="P107" s="580"/>
    </row>
    <row r="108" spans="2:16" ht="24.75" customHeight="1">
      <c r="B108" s="583" t="s">
        <v>643</v>
      </c>
      <c r="C108" s="584">
        <v>1289</v>
      </c>
      <c r="D108" s="583" t="s">
        <v>643</v>
      </c>
      <c r="E108" s="881" t="s">
        <v>644</v>
      </c>
      <c r="F108" s="881"/>
      <c r="G108" s="881">
        <v>1111</v>
      </c>
      <c r="H108" s="881"/>
      <c r="I108" s="588">
        <v>1000000</v>
      </c>
      <c r="J108" s="592"/>
      <c r="K108" s="588"/>
      <c r="L108" s="885" t="s">
        <v>645</v>
      </c>
      <c r="M108" s="885"/>
      <c r="N108" s="873"/>
      <c r="O108" s="873"/>
      <c r="P108" s="580"/>
    </row>
    <row r="109" spans="2:16" ht="13.9" customHeight="1">
      <c r="B109" s="583" t="s">
        <v>380</v>
      </c>
      <c r="C109" s="584" t="s">
        <v>646</v>
      </c>
      <c r="D109" s="583" t="s">
        <v>380</v>
      </c>
      <c r="E109" s="881" t="s">
        <v>949</v>
      </c>
      <c r="F109" s="881"/>
      <c r="G109" s="881">
        <v>112102</v>
      </c>
      <c r="H109" s="881"/>
      <c r="I109" s="588">
        <v>15500000</v>
      </c>
      <c r="J109" s="592"/>
      <c r="K109" s="588"/>
      <c r="L109" s="885" t="s">
        <v>47</v>
      </c>
      <c r="M109" s="885"/>
      <c r="N109" s="873"/>
      <c r="O109" s="873"/>
      <c r="P109" s="580"/>
    </row>
    <row r="110" spans="2:16" ht="13.9" customHeight="1">
      <c r="B110" s="583" t="s">
        <v>48</v>
      </c>
      <c r="C110" s="584">
        <v>12191</v>
      </c>
      <c r="D110" s="583" t="s">
        <v>48</v>
      </c>
      <c r="E110" s="881" t="s">
        <v>49</v>
      </c>
      <c r="F110" s="881"/>
      <c r="G110" s="881">
        <v>1111</v>
      </c>
      <c r="H110" s="881"/>
      <c r="I110" s="588">
        <v>1000000</v>
      </c>
      <c r="J110" s="592"/>
      <c r="K110" s="588"/>
      <c r="L110" s="885" t="s">
        <v>1543</v>
      </c>
      <c r="M110" s="885"/>
      <c r="N110" s="873"/>
      <c r="O110" s="873"/>
      <c r="P110" s="580"/>
    </row>
    <row r="111" spans="2:16" ht="24.75" customHeight="1">
      <c r="B111" s="583" t="s">
        <v>1544</v>
      </c>
      <c r="C111" s="584">
        <v>12204</v>
      </c>
      <c r="D111" s="583" t="s">
        <v>1544</v>
      </c>
      <c r="E111" s="881" t="s">
        <v>1545</v>
      </c>
      <c r="F111" s="881"/>
      <c r="G111" s="881">
        <v>1111</v>
      </c>
      <c r="H111" s="881"/>
      <c r="I111" s="588">
        <v>6965000</v>
      </c>
      <c r="J111" s="592"/>
      <c r="K111" s="588"/>
      <c r="L111" s="885" t="s">
        <v>1546</v>
      </c>
      <c r="M111" s="885"/>
      <c r="N111" s="873"/>
      <c r="O111" s="873"/>
      <c r="P111" s="580"/>
    </row>
    <row r="112" spans="2:16" ht="13.9" customHeight="1">
      <c r="B112" s="583"/>
      <c r="C112" s="584"/>
      <c r="D112" s="583"/>
      <c r="E112" s="880" t="s">
        <v>934</v>
      </c>
      <c r="F112" s="880"/>
      <c r="G112" s="881"/>
      <c r="H112" s="881"/>
      <c r="I112" s="587">
        <v>4434732400</v>
      </c>
      <c r="J112" s="593">
        <v>3698400000</v>
      </c>
      <c r="K112" s="587"/>
      <c r="L112" s="878"/>
      <c r="M112" s="878"/>
      <c r="N112" s="873"/>
      <c r="O112" s="873"/>
      <c r="P112" s="580"/>
    </row>
    <row r="113" spans="1:16" ht="13.9" customHeight="1">
      <c r="B113" s="583"/>
      <c r="C113" s="584"/>
      <c r="D113" s="583"/>
      <c r="E113" s="880" t="s">
        <v>935</v>
      </c>
      <c r="F113" s="880"/>
      <c r="G113" s="881"/>
      <c r="H113" s="881"/>
      <c r="I113" s="587">
        <v>4434732400</v>
      </c>
      <c r="J113" s="593">
        <v>3698400000</v>
      </c>
      <c r="K113" s="587"/>
      <c r="L113" s="878"/>
      <c r="M113" s="878"/>
      <c r="N113" s="873"/>
      <c r="O113" s="873"/>
      <c r="P113" s="580"/>
    </row>
    <row r="114" spans="1:16" ht="13.9" customHeight="1">
      <c r="B114" s="583"/>
      <c r="C114" s="584"/>
      <c r="D114" s="583"/>
      <c r="E114" s="880" t="s">
        <v>936</v>
      </c>
      <c r="F114" s="880"/>
      <c r="G114" s="881"/>
      <c r="H114" s="881"/>
      <c r="I114" s="587"/>
      <c r="J114" s="593"/>
      <c r="K114" s="587"/>
      <c r="L114" s="878" t="s">
        <v>1546</v>
      </c>
      <c r="M114" s="878"/>
      <c r="N114" s="873"/>
      <c r="O114" s="873"/>
      <c r="P114" s="580"/>
    </row>
    <row r="115" spans="1:16" ht="18.600000000000001" customHeight="1">
      <c r="A115" s="873"/>
      <c r="B115" s="873"/>
      <c r="C115" s="873"/>
      <c r="D115" s="873"/>
      <c r="E115" s="873"/>
      <c r="F115" s="873"/>
      <c r="G115" s="873"/>
      <c r="H115" s="873"/>
      <c r="I115" s="873"/>
      <c r="J115" s="873"/>
      <c r="K115" s="873"/>
      <c r="L115" s="873"/>
      <c r="M115" s="873"/>
      <c r="N115" s="873"/>
      <c r="O115" s="873"/>
      <c r="P115" s="580"/>
    </row>
    <row r="116" spans="1:16" ht="13.9" customHeight="1">
      <c r="B116" s="879" t="s">
        <v>937</v>
      </c>
      <c r="C116" s="879"/>
      <c r="D116" s="879"/>
      <c r="E116" s="879"/>
      <c r="F116" s="879"/>
      <c r="G116" s="879"/>
      <c r="H116" s="879"/>
      <c r="I116" s="879"/>
      <c r="J116" s="879"/>
      <c r="K116" s="879"/>
      <c r="L116" s="879"/>
      <c r="M116" s="879"/>
      <c r="N116" s="873"/>
      <c r="O116" s="873"/>
      <c r="P116" s="580"/>
    </row>
    <row r="117" spans="1:16" ht="10.15" customHeight="1">
      <c r="A117" s="873"/>
      <c r="B117" s="873"/>
      <c r="C117" s="873"/>
      <c r="D117" s="873"/>
      <c r="E117" s="873"/>
      <c r="F117" s="873"/>
      <c r="G117" s="873"/>
      <c r="H117" s="873"/>
      <c r="I117" s="873"/>
      <c r="J117" s="873"/>
      <c r="K117" s="873"/>
      <c r="L117" s="873"/>
      <c r="M117" s="873"/>
      <c r="N117" s="873"/>
      <c r="O117" s="873"/>
      <c r="P117" s="580"/>
    </row>
    <row r="118" spans="1:16" ht="13.9" customHeight="1">
      <c r="B118" s="875" t="s">
        <v>938</v>
      </c>
      <c r="C118" s="875"/>
      <c r="D118" s="875"/>
      <c r="E118" s="873"/>
      <c r="F118" s="873"/>
      <c r="G118" s="873"/>
      <c r="H118" s="873"/>
      <c r="I118" s="873"/>
      <c r="J118" s="873"/>
      <c r="K118" s="876"/>
      <c r="L118" s="876"/>
      <c r="M118" s="873"/>
      <c r="N118" s="873"/>
      <c r="O118" s="873"/>
      <c r="P118" s="580"/>
    </row>
    <row r="119" spans="1:16" ht="2.25" customHeight="1">
      <c r="B119" s="875"/>
      <c r="C119" s="875"/>
      <c r="D119" s="875"/>
      <c r="F119" s="877" t="s">
        <v>939</v>
      </c>
      <c r="G119" s="877"/>
      <c r="H119" s="873"/>
      <c r="I119" s="873"/>
      <c r="J119" s="873"/>
      <c r="K119" s="876"/>
      <c r="L119" s="876"/>
      <c r="M119" s="873"/>
      <c r="N119" s="873"/>
      <c r="O119" s="873"/>
      <c r="P119" s="580"/>
    </row>
    <row r="120" spans="1:16" ht="13.9" customHeight="1">
      <c r="A120" s="873"/>
      <c r="B120" s="873"/>
      <c r="C120" s="873"/>
      <c r="D120" s="873"/>
      <c r="E120" s="873"/>
      <c r="F120" s="877"/>
      <c r="G120" s="877"/>
      <c r="H120" s="873"/>
      <c r="I120" s="873"/>
      <c r="J120" s="873"/>
      <c r="K120" s="873"/>
      <c r="L120" s="873"/>
      <c r="M120" s="873"/>
      <c r="N120" s="873"/>
      <c r="O120" s="873"/>
      <c r="P120" s="580"/>
    </row>
    <row r="121" spans="1:16" ht="69.75" customHeight="1">
      <c r="A121" s="873"/>
      <c r="B121" s="873"/>
      <c r="C121" s="873"/>
      <c r="D121" s="873"/>
      <c r="E121" s="873"/>
      <c r="F121" s="873"/>
      <c r="G121" s="873"/>
      <c r="H121" s="873"/>
      <c r="I121" s="873"/>
      <c r="J121" s="873"/>
      <c r="K121" s="873"/>
      <c r="L121" s="873"/>
      <c r="M121" s="873"/>
      <c r="N121" s="873"/>
      <c r="O121" s="873"/>
      <c r="P121" s="580"/>
    </row>
    <row r="122" spans="1:16" ht="17.100000000000001" customHeight="1">
      <c r="B122" s="875"/>
      <c r="C122" s="875"/>
      <c r="D122" s="875"/>
      <c r="F122" s="875"/>
      <c r="G122" s="875"/>
      <c r="H122" s="873"/>
      <c r="I122" s="873"/>
      <c r="J122" s="873"/>
      <c r="K122" s="876"/>
      <c r="L122" s="876"/>
      <c r="M122" s="873"/>
      <c r="N122" s="873"/>
      <c r="O122" s="873"/>
      <c r="P122" s="580"/>
    </row>
    <row r="123" spans="1:16" ht="288.39999999999998" customHeight="1">
      <c r="A123" s="873"/>
      <c r="B123" s="873"/>
      <c r="C123" s="873"/>
      <c r="D123" s="873"/>
      <c r="E123" s="873"/>
      <c r="F123" s="873"/>
      <c r="G123" s="873"/>
      <c r="H123" s="873"/>
      <c r="I123" s="873"/>
      <c r="J123" s="873"/>
      <c r="K123" s="873"/>
      <c r="L123" s="873"/>
      <c r="M123" s="873"/>
      <c r="N123" s="873"/>
      <c r="O123" s="873"/>
      <c r="P123" s="580"/>
    </row>
    <row r="124" spans="1:16" ht="13.9" customHeight="1">
      <c r="A124" s="873"/>
      <c r="B124" s="873"/>
      <c r="C124" s="873"/>
      <c r="D124" s="873"/>
      <c r="E124" s="873"/>
      <c r="F124" s="873"/>
      <c r="G124" s="873"/>
      <c r="H124" s="873"/>
      <c r="I124" s="873"/>
      <c r="J124" s="874"/>
      <c r="K124" s="874"/>
      <c r="L124" s="874"/>
      <c r="M124" s="874"/>
      <c r="N124" s="873"/>
      <c r="O124" s="873"/>
      <c r="P124" s="580"/>
    </row>
  </sheetData>
  <mergeCells count="461">
    <mergeCell ref="E111:F111"/>
    <mergeCell ref="G111:H111"/>
    <mergeCell ref="L111:M111"/>
    <mergeCell ref="N111:O111"/>
    <mergeCell ref="E110:F110"/>
    <mergeCell ref="G110:H110"/>
    <mergeCell ref="L110:M110"/>
    <mergeCell ref="N110:O110"/>
    <mergeCell ref="E109:F109"/>
    <mergeCell ref="G109:H109"/>
    <mergeCell ref="L109:M109"/>
    <mergeCell ref="N109:O109"/>
    <mergeCell ref="E108:F108"/>
    <mergeCell ref="G108:H108"/>
    <mergeCell ref="L108:M108"/>
    <mergeCell ref="N108:O108"/>
    <mergeCell ref="E107:F107"/>
    <mergeCell ref="G107:H107"/>
    <mergeCell ref="L107:M107"/>
    <mergeCell ref="N107:O107"/>
    <mergeCell ref="E106:F106"/>
    <mergeCell ref="G106:H106"/>
    <mergeCell ref="L106:M106"/>
    <mergeCell ref="N106:O106"/>
    <mergeCell ref="E105:F105"/>
    <mergeCell ref="G105:H105"/>
    <mergeCell ref="L105:M105"/>
    <mergeCell ref="N105:O105"/>
    <mergeCell ref="E104:F104"/>
    <mergeCell ref="G104:H104"/>
    <mergeCell ref="L104:M104"/>
    <mergeCell ref="N104:O104"/>
    <mergeCell ref="E103:F103"/>
    <mergeCell ref="G103:H103"/>
    <mergeCell ref="L103:M103"/>
    <mergeCell ref="N103:O103"/>
    <mergeCell ref="E102:F102"/>
    <mergeCell ref="G102:H102"/>
    <mergeCell ref="L102:M102"/>
    <mergeCell ref="N102:O102"/>
    <mergeCell ref="E101:F101"/>
    <mergeCell ref="G101:H101"/>
    <mergeCell ref="L101:M101"/>
    <mergeCell ref="N101:O101"/>
    <mergeCell ref="E100:F100"/>
    <mergeCell ref="G100:H100"/>
    <mergeCell ref="L100:M100"/>
    <mergeCell ref="N100:O100"/>
    <mergeCell ref="E99:F99"/>
    <mergeCell ref="G99:H99"/>
    <mergeCell ref="L99:M99"/>
    <mergeCell ref="N99:O99"/>
    <mergeCell ref="E98:F98"/>
    <mergeCell ref="G98:H98"/>
    <mergeCell ref="L98:M98"/>
    <mergeCell ref="N98:O98"/>
    <mergeCell ref="E97:F97"/>
    <mergeCell ref="G97:H97"/>
    <mergeCell ref="L97:M97"/>
    <mergeCell ref="N97:O97"/>
    <mergeCell ref="E96:F96"/>
    <mergeCell ref="G96:H96"/>
    <mergeCell ref="L96:M96"/>
    <mergeCell ref="N96:O96"/>
    <mergeCell ref="E95:F95"/>
    <mergeCell ref="G95:H95"/>
    <mergeCell ref="L95:M95"/>
    <mergeCell ref="N95:O95"/>
    <mergeCell ref="E94:F94"/>
    <mergeCell ref="G94:H94"/>
    <mergeCell ref="L94:M94"/>
    <mergeCell ref="N94:O94"/>
    <mergeCell ref="E93:F93"/>
    <mergeCell ref="G93:H93"/>
    <mergeCell ref="L93:M93"/>
    <mergeCell ref="N93:O93"/>
    <mergeCell ref="E92:F92"/>
    <mergeCell ref="G92:H92"/>
    <mergeCell ref="L92:M92"/>
    <mergeCell ref="N92:O92"/>
    <mergeCell ref="E91:F91"/>
    <mergeCell ref="G91:H91"/>
    <mergeCell ref="L91:M91"/>
    <mergeCell ref="N91:O91"/>
    <mergeCell ref="E90:F90"/>
    <mergeCell ref="G90:H90"/>
    <mergeCell ref="L90:M90"/>
    <mergeCell ref="N90:O90"/>
    <mergeCell ref="E89:F89"/>
    <mergeCell ref="G89:H89"/>
    <mergeCell ref="L89:M89"/>
    <mergeCell ref="N89:O89"/>
    <mergeCell ref="E88:F88"/>
    <mergeCell ref="G88:H88"/>
    <mergeCell ref="L88:M88"/>
    <mergeCell ref="N88:O88"/>
    <mergeCell ref="E87:F87"/>
    <mergeCell ref="G87:H87"/>
    <mergeCell ref="L87:M87"/>
    <mergeCell ref="N87:O87"/>
    <mergeCell ref="E86:F86"/>
    <mergeCell ref="G86:H86"/>
    <mergeCell ref="L86:M86"/>
    <mergeCell ref="N86:O86"/>
    <mergeCell ref="E85:F85"/>
    <mergeCell ref="G85:H85"/>
    <mergeCell ref="L85:M85"/>
    <mergeCell ref="N85:O85"/>
    <mergeCell ref="E84:F84"/>
    <mergeCell ref="G84:H84"/>
    <mergeCell ref="L84:M84"/>
    <mergeCell ref="N84:O84"/>
    <mergeCell ref="E83:F83"/>
    <mergeCell ref="G83:H83"/>
    <mergeCell ref="L83:M83"/>
    <mergeCell ref="N83:O83"/>
    <mergeCell ref="E82:F82"/>
    <mergeCell ref="G82:H82"/>
    <mergeCell ref="L82:M82"/>
    <mergeCell ref="N82:O82"/>
    <mergeCell ref="E81:F81"/>
    <mergeCell ref="G81:H81"/>
    <mergeCell ref="L81:M81"/>
    <mergeCell ref="N81:O81"/>
    <mergeCell ref="E80:F80"/>
    <mergeCell ref="G80:H80"/>
    <mergeCell ref="L80:M80"/>
    <mergeCell ref="N80:O80"/>
    <mergeCell ref="E79:F79"/>
    <mergeCell ref="G79:H79"/>
    <mergeCell ref="L79:M79"/>
    <mergeCell ref="N79:O79"/>
    <mergeCell ref="E78:F78"/>
    <mergeCell ref="G78:H78"/>
    <mergeCell ref="L78:M78"/>
    <mergeCell ref="N78:O78"/>
    <mergeCell ref="E77:F77"/>
    <mergeCell ref="G77:H77"/>
    <mergeCell ref="L77:M77"/>
    <mergeCell ref="N77:O77"/>
    <mergeCell ref="E76:F76"/>
    <mergeCell ref="G76:H76"/>
    <mergeCell ref="L76:M76"/>
    <mergeCell ref="N76:O76"/>
    <mergeCell ref="E75:F75"/>
    <mergeCell ref="G75:H75"/>
    <mergeCell ref="L75:M75"/>
    <mergeCell ref="N75:O75"/>
    <mergeCell ref="E74:F74"/>
    <mergeCell ref="G74:H74"/>
    <mergeCell ref="L74:M74"/>
    <mergeCell ref="N74:O74"/>
    <mergeCell ref="E73:F73"/>
    <mergeCell ref="G73:H73"/>
    <mergeCell ref="L73:M73"/>
    <mergeCell ref="N73:O73"/>
    <mergeCell ref="E72:F72"/>
    <mergeCell ref="G72:H72"/>
    <mergeCell ref="L72:M72"/>
    <mergeCell ref="N72:O72"/>
    <mergeCell ref="E71:F71"/>
    <mergeCell ref="G71:H71"/>
    <mergeCell ref="L71:M71"/>
    <mergeCell ref="N71:O71"/>
    <mergeCell ref="E70:F70"/>
    <mergeCell ref="G70:H70"/>
    <mergeCell ref="L70:M70"/>
    <mergeCell ref="N70:O70"/>
    <mergeCell ref="E69:F69"/>
    <mergeCell ref="G69:H69"/>
    <mergeCell ref="L69:M69"/>
    <mergeCell ref="N69:O69"/>
    <mergeCell ref="E68:F68"/>
    <mergeCell ref="G68:H68"/>
    <mergeCell ref="L68:M68"/>
    <mergeCell ref="N68:O68"/>
    <mergeCell ref="E67:F67"/>
    <mergeCell ref="G67:H67"/>
    <mergeCell ref="L67:M67"/>
    <mergeCell ref="N67:O67"/>
    <mergeCell ref="E66:F66"/>
    <mergeCell ref="G66:H66"/>
    <mergeCell ref="L66:M66"/>
    <mergeCell ref="N66:O66"/>
    <mergeCell ref="E65:F65"/>
    <mergeCell ref="G65:H65"/>
    <mergeCell ref="L65:M65"/>
    <mergeCell ref="N65:O65"/>
    <mergeCell ref="E64:F64"/>
    <mergeCell ref="G64:H64"/>
    <mergeCell ref="L64:M64"/>
    <mergeCell ref="N64:O64"/>
    <mergeCell ref="E63:F63"/>
    <mergeCell ref="G63:H63"/>
    <mergeCell ref="L63:M63"/>
    <mergeCell ref="N63:O63"/>
    <mergeCell ref="E62:F62"/>
    <mergeCell ref="G62:H62"/>
    <mergeCell ref="L62:M62"/>
    <mergeCell ref="N62:O62"/>
    <mergeCell ref="E61:F61"/>
    <mergeCell ref="G61:H61"/>
    <mergeCell ref="L61:M61"/>
    <mergeCell ref="N61:O61"/>
    <mergeCell ref="E60:F60"/>
    <mergeCell ref="G60:H60"/>
    <mergeCell ref="L60:M60"/>
    <mergeCell ref="N60:O60"/>
    <mergeCell ref="E59:F59"/>
    <mergeCell ref="G59:H59"/>
    <mergeCell ref="L59:M59"/>
    <mergeCell ref="N59:O59"/>
    <mergeCell ref="E58:F58"/>
    <mergeCell ref="G58:H58"/>
    <mergeCell ref="L58:M58"/>
    <mergeCell ref="N58:O58"/>
    <mergeCell ref="E57:F57"/>
    <mergeCell ref="G57:H57"/>
    <mergeCell ref="L57:M57"/>
    <mergeCell ref="N57:O57"/>
    <mergeCell ref="E56:F56"/>
    <mergeCell ref="G56:H56"/>
    <mergeCell ref="L56:M56"/>
    <mergeCell ref="N56:O56"/>
    <mergeCell ref="E55:F55"/>
    <mergeCell ref="G55:H55"/>
    <mergeCell ref="L55:M55"/>
    <mergeCell ref="N55:O55"/>
    <mergeCell ref="E54:F54"/>
    <mergeCell ref="G54:H54"/>
    <mergeCell ref="L54:M54"/>
    <mergeCell ref="N54:O54"/>
    <mergeCell ref="E53:F53"/>
    <mergeCell ref="G53:H53"/>
    <mergeCell ref="L53:M53"/>
    <mergeCell ref="N53:O53"/>
    <mergeCell ref="E52:F52"/>
    <mergeCell ref="G52:H52"/>
    <mergeCell ref="L52:M52"/>
    <mergeCell ref="N52:O52"/>
    <mergeCell ref="E51:F51"/>
    <mergeCell ref="G51:H51"/>
    <mergeCell ref="L51:M51"/>
    <mergeCell ref="N51:O51"/>
    <mergeCell ref="E50:F50"/>
    <mergeCell ref="G50:H50"/>
    <mergeCell ref="L50:M50"/>
    <mergeCell ref="N50:O50"/>
    <mergeCell ref="E49:F49"/>
    <mergeCell ref="G49:H49"/>
    <mergeCell ref="L49:M49"/>
    <mergeCell ref="N49:O49"/>
    <mergeCell ref="E48:F48"/>
    <mergeCell ref="G48:H48"/>
    <mergeCell ref="L48:M48"/>
    <mergeCell ref="N48:O48"/>
    <mergeCell ref="E47:F47"/>
    <mergeCell ref="G47:H47"/>
    <mergeCell ref="L47:M47"/>
    <mergeCell ref="N47:O47"/>
    <mergeCell ref="E46:F46"/>
    <mergeCell ref="G46:H46"/>
    <mergeCell ref="L46:M46"/>
    <mergeCell ref="N46:O46"/>
    <mergeCell ref="E45:F45"/>
    <mergeCell ref="G45:H45"/>
    <mergeCell ref="L45:M45"/>
    <mergeCell ref="N45:O45"/>
    <mergeCell ref="E44:F44"/>
    <mergeCell ref="G44:H44"/>
    <mergeCell ref="L44:M44"/>
    <mergeCell ref="N44:O44"/>
    <mergeCell ref="E43:F43"/>
    <mergeCell ref="G43:H43"/>
    <mergeCell ref="L43:M43"/>
    <mergeCell ref="N43:O43"/>
    <mergeCell ref="E42:F42"/>
    <mergeCell ref="G42:H42"/>
    <mergeCell ref="L42:M42"/>
    <mergeCell ref="N42:O42"/>
    <mergeCell ref="E41:F41"/>
    <mergeCell ref="G41:H41"/>
    <mergeCell ref="L41:M41"/>
    <mergeCell ref="N41:O41"/>
    <mergeCell ref="E40:F40"/>
    <mergeCell ref="G40:H40"/>
    <mergeCell ref="L40:M40"/>
    <mergeCell ref="N40:O40"/>
    <mergeCell ref="E39:F39"/>
    <mergeCell ref="G39:H39"/>
    <mergeCell ref="L39:M39"/>
    <mergeCell ref="N39:O39"/>
    <mergeCell ref="E38:F38"/>
    <mergeCell ref="G38:H38"/>
    <mergeCell ref="L38:M38"/>
    <mergeCell ref="N38:O38"/>
    <mergeCell ref="E37:F37"/>
    <mergeCell ref="G37:H37"/>
    <mergeCell ref="L37:M37"/>
    <mergeCell ref="N37:O37"/>
    <mergeCell ref="E36:F36"/>
    <mergeCell ref="G36:H36"/>
    <mergeCell ref="L36:M36"/>
    <mergeCell ref="N36:O36"/>
    <mergeCell ref="E35:F35"/>
    <mergeCell ref="G35:H35"/>
    <mergeCell ref="L35:M35"/>
    <mergeCell ref="N35:O35"/>
    <mergeCell ref="E34:F34"/>
    <mergeCell ref="G34:H34"/>
    <mergeCell ref="L34:M34"/>
    <mergeCell ref="N34:O34"/>
    <mergeCell ref="E33:F33"/>
    <mergeCell ref="G33:H33"/>
    <mergeCell ref="L33:M33"/>
    <mergeCell ref="N33:O33"/>
    <mergeCell ref="E32:F32"/>
    <mergeCell ref="G32:H32"/>
    <mergeCell ref="L32:M32"/>
    <mergeCell ref="N32:O32"/>
    <mergeCell ref="E31:F31"/>
    <mergeCell ref="G31:H31"/>
    <mergeCell ref="L31:M31"/>
    <mergeCell ref="N31:O31"/>
    <mergeCell ref="E30:F30"/>
    <mergeCell ref="G30:H30"/>
    <mergeCell ref="L30:M30"/>
    <mergeCell ref="N30:O30"/>
    <mergeCell ref="E29:F29"/>
    <mergeCell ref="G29:H29"/>
    <mergeCell ref="L29:M29"/>
    <mergeCell ref="N29:O29"/>
    <mergeCell ref="E28:F28"/>
    <mergeCell ref="G28:H28"/>
    <mergeCell ref="L28:M28"/>
    <mergeCell ref="N28:O28"/>
    <mergeCell ref="E27:F27"/>
    <mergeCell ref="G27:H27"/>
    <mergeCell ref="L27:M27"/>
    <mergeCell ref="N27:O27"/>
    <mergeCell ref="E26:F26"/>
    <mergeCell ref="G26:H26"/>
    <mergeCell ref="L26:M26"/>
    <mergeCell ref="N26:O26"/>
    <mergeCell ref="E25:F25"/>
    <mergeCell ref="G25:H25"/>
    <mergeCell ref="L25:M25"/>
    <mergeCell ref="N25:O25"/>
    <mergeCell ref="E24:F24"/>
    <mergeCell ref="G24:H24"/>
    <mergeCell ref="L24:M24"/>
    <mergeCell ref="N24:O24"/>
    <mergeCell ref="E23:F23"/>
    <mergeCell ref="G23:H23"/>
    <mergeCell ref="L23:M23"/>
    <mergeCell ref="N23:O23"/>
    <mergeCell ref="E22:F22"/>
    <mergeCell ref="G22:H22"/>
    <mergeCell ref="L22:M22"/>
    <mergeCell ref="N22:O22"/>
    <mergeCell ref="N19:O19"/>
    <mergeCell ref="N21:O21"/>
    <mergeCell ref="N18:O18"/>
    <mergeCell ref="E20:F20"/>
    <mergeCell ref="G20:H20"/>
    <mergeCell ref="L20:M20"/>
    <mergeCell ref="N20:O20"/>
    <mergeCell ref="E18:F18"/>
    <mergeCell ref="G18:H18"/>
    <mergeCell ref="L18:M18"/>
    <mergeCell ref="G21:H21"/>
    <mergeCell ref="L21:M21"/>
    <mergeCell ref="E19:F19"/>
    <mergeCell ref="G19:H19"/>
    <mergeCell ref="L19:M19"/>
    <mergeCell ref="E21:F21"/>
    <mergeCell ref="E8:F9"/>
    <mergeCell ref="G8:H9"/>
    <mergeCell ref="I8:J8"/>
    <mergeCell ref="K8:M8"/>
    <mergeCell ref="E10:F10"/>
    <mergeCell ref="G10:H10"/>
    <mergeCell ref="L10:M10"/>
    <mergeCell ref="N10:O10"/>
    <mergeCell ref="N16:O16"/>
    <mergeCell ref="G13:H13"/>
    <mergeCell ref="E14:F14"/>
    <mergeCell ref="G14:H14"/>
    <mergeCell ref="L15:M15"/>
    <mergeCell ref="E11:F11"/>
    <mergeCell ref="G11:H11"/>
    <mergeCell ref="G16:H16"/>
    <mergeCell ref="L16:M16"/>
    <mergeCell ref="E16:F16"/>
    <mergeCell ref="E12:F12"/>
    <mergeCell ref="G12:H12"/>
    <mergeCell ref="E15:F15"/>
    <mergeCell ref="G15:H15"/>
    <mergeCell ref="E13:F13"/>
    <mergeCell ref="N17:O17"/>
    <mergeCell ref="N15:O15"/>
    <mergeCell ref="N8:O8"/>
    <mergeCell ref="L9:M9"/>
    <mergeCell ref="L13:M13"/>
    <mergeCell ref="N13:O13"/>
    <mergeCell ref="L11:M11"/>
    <mergeCell ref="N9:O9"/>
    <mergeCell ref="N11:O11"/>
    <mergeCell ref="L14:M14"/>
    <mergeCell ref="N14:O14"/>
    <mergeCell ref="G113:H113"/>
    <mergeCell ref="A1:O1"/>
    <mergeCell ref="B2:N2"/>
    <mergeCell ref="B3:N3"/>
    <mergeCell ref="B4:O4"/>
    <mergeCell ref="N6:O6"/>
    <mergeCell ref="A7:O7"/>
    <mergeCell ref="B8:B9"/>
    <mergeCell ref="L12:M12"/>
    <mergeCell ref="N12:O12"/>
    <mergeCell ref="L113:M113"/>
    <mergeCell ref="N113:O113"/>
    <mergeCell ref="B5:M5"/>
    <mergeCell ref="N5:O5"/>
    <mergeCell ref="L112:M112"/>
    <mergeCell ref="N112:O112"/>
    <mergeCell ref="E112:F112"/>
    <mergeCell ref="B6:M6"/>
    <mergeCell ref="C8:D8"/>
    <mergeCell ref="E113:F113"/>
    <mergeCell ref="G112:H112"/>
    <mergeCell ref="E17:F17"/>
    <mergeCell ref="G17:H17"/>
    <mergeCell ref="L17:M17"/>
    <mergeCell ref="E118:J118"/>
    <mergeCell ref="K118:L119"/>
    <mergeCell ref="M118:O118"/>
    <mergeCell ref="F119:G120"/>
    <mergeCell ref="L114:M114"/>
    <mergeCell ref="N114:O114"/>
    <mergeCell ref="A115:O115"/>
    <mergeCell ref="B116:M116"/>
    <mergeCell ref="N116:O116"/>
    <mergeCell ref="A120:E120"/>
    <mergeCell ref="H120:O120"/>
    <mergeCell ref="E114:F114"/>
    <mergeCell ref="G114:H114"/>
    <mergeCell ref="A117:O117"/>
    <mergeCell ref="B118:D119"/>
    <mergeCell ref="H119:J119"/>
    <mergeCell ref="M119:O119"/>
    <mergeCell ref="A123:O123"/>
    <mergeCell ref="A124:I124"/>
    <mergeCell ref="J124:M124"/>
    <mergeCell ref="N124:O124"/>
    <mergeCell ref="A121:O121"/>
    <mergeCell ref="B122:D122"/>
    <mergeCell ref="F122:G122"/>
    <mergeCell ref="H122:J122"/>
    <mergeCell ref="K122:L122"/>
    <mergeCell ref="M122:O122"/>
  </mergeCells>
  <phoneticPr fontId="8" type="noConversion"/>
  <hyperlinks>
    <hyperlink ref="C11" r:id="rId1" display="C:\Users\Admin\AppData\Administrator\Desktop\106;8d6021ad-8f31-455b-94e5-cecf84a9020e" xr:uid="{00000000-0004-0000-0100-000000000000}"/>
    <hyperlink ref="C12" r:id="rId2" display="C:\Users\Admin\AppData\Administrator\Desktop\157;53c8b8aa-26c5-4f52-8c86-7d9ed23eea9e" xr:uid="{00000000-0004-0000-0100-000001000000}"/>
    <hyperlink ref="C13" r:id="rId3" display="C:\Users\Admin\AppData\Administrator\Desktop\157;e2465f9a-6704-437f-a2d4-ad5c736359ce" xr:uid="{00000000-0004-0000-0100-000002000000}"/>
    <hyperlink ref="C14" r:id="rId4" display="C:\Users\Admin\AppData\Administrator\Desktop\106;4e8be9a3-db89-4068-bcbf-9f7e6f37cc73" xr:uid="{00000000-0004-0000-0100-000003000000}"/>
    <hyperlink ref="C15" r:id="rId5" display="C:\Users\Admin\AppData\Administrator\Desktop\106;cca090d7-2050-4ad6-9a0c-f70cf289e19f" xr:uid="{00000000-0004-0000-0100-000004000000}"/>
    <hyperlink ref="C16" r:id="rId6" display="C:\Users\Admin\AppData\Administrator\Desktop\106;67602e9e-b1bb-4b98-8c90-b0b21ad626e7" xr:uid="{00000000-0004-0000-0100-000005000000}"/>
    <hyperlink ref="C17" r:id="rId7" display="C:\Users\Admin\AppData\Administrator\Desktop\106;89b7509a-5697-4d26-afe2-d8aa1fe908d1" xr:uid="{00000000-0004-0000-0100-000006000000}"/>
    <hyperlink ref="C18" r:id="rId8" display="C:\Users\Admin\AppData\Administrator\Desktop\106;56493483-2678-4607-994e-b3778ad30963" xr:uid="{00000000-0004-0000-0100-000007000000}"/>
    <hyperlink ref="C19" r:id="rId9" display="C:\Users\Admin\AppData\Administrator\Desktop\106;f3f38b85-0906-4a82-a95e-e8e3f70dae2b" xr:uid="{00000000-0004-0000-0100-000008000000}"/>
    <hyperlink ref="C20" r:id="rId10" display="C:\Users\Admin\AppData\Administrator\Desktop\101;6b7f25cc-0b2c-46ef-8bbd-5c9c5a9397f4" xr:uid="{00000000-0004-0000-0100-000009000000}"/>
    <hyperlink ref="C21" r:id="rId11" display="C:\Users\Admin\AppData\Administrator\Desktop\101;94f5b380-7378-4a57-a432-563af35511a9" xr:uid="{00000000-0004-0000-0100-00000A000000}"/>
    <hyperlink ref="C22" r:id="rId12" display="C:\Users\Admin\AppData\Administrator\Desktop\101;12de56a8-b064-4462-bc23-ee553b2ea5db" xr:uid="{00000000-0004-0000-0100-00000B000000}"/>
    <hyperlink ref="C23" r:id="rId13" display="C:\Users\Admin\AppData\Administrator\Desktop\106;a4c79140-2724-4b5b-9fa6-0a702acd407a" xr:uid="{00000000-0004-0000-0100-00000C000000}"/>
    <hyperlink ref="C24" r:id="rId14" display="C:\Users\Admin\AppData\Administrator\Desktop\157;1790bdd0-90ef-449d-af96-6fa598794e34" xr:uid="{00000000-0004-0000-0100-00000D000000}"/>
    <hyperlink ref="C25" r:id="rId15" display="C:\Users\Admin\AppData\Administrator\Desktop\157;1b0b9612-e30b-461c-a953-f93f9ff5b364" xr:uid="{00000000-0004-0000-0100-00000E000000}"/>
    <hyperlink ref="C26" r:id="rId16" display="C:\Users\Admin\AppData\Administrator\Desktop\106;1f5f4a33-87d8-431c-a0b1-10ea590f7db9" xr:uid="{00000000-0004-0000-0100-00000F000000}"/>
    <hyperlink ref="C27" r:id="rId17" display="C:\Users\Admin\AppData\Administrator\Desktop\106;6302c79a-f5cc-4e4e-a04f-41cd173e03f4" xr:uid="{00000000-0004-0000-0100-000010000000}"/>
    <hyperlink ref="C28" r:id="rId18" display="C:\Users\Admin\AppData\Administrator\Desktop\106;6e678c08-b829-43c4-8a56-0af2a1e8bc2b" xr:uid="{00000000-0004-0000-0100-000011000000}"/>
    <hyperlink ref="C29" r:id="rId19" display="C:\Users\Admin\AppData\Administrator\Desktop\106;47d71220-7d1d-48d4-a8bc-73b37741e699" xr:uid="{00000000-0004-0000-0100-000012000000}"/>
    <hyperlink ref="C30" r:id="rId20" display="C:\Users\Admin\AppData\Administrator\Desktop\106;c0689f2d-5706-4fcc-85bc-837397fdc277" xr:uid="{00000000-0004-0000-0100-000013000000}"/>
    <hyperlink ref="C31" r:id="rId21" display="C:\Users\Admin\AppData\Administrator\Desktop\106;a2cd82a5-9d1c-4d47-939e-2a8a095e6d84" xr:uid="{00000000-0004-0000-0100-000014000000}"/>
    <hyperlink ref="C32" r:id="rId22" display="C:\Users\Admin\AppData\Administrator\Desktop\106;d9615c92-3279-43c8-879b-fb4f65328fac" xr:uid="{00000000-0004-0000-0100-000015000000}"/>
    <hyperlink ref="C33" r:id="rId23" display="C:\Users\Admin\AppData\Administrator\Desktop\106;45562d25-2b2d-46d0-8d6c-13dfd56005f1" xr:uid="{00000000-0004-0000-0100-000016000000}"/>
    <hyperlink ref="C34" r:id="rId24" display="C:\Users\Admin\AppData\Administrator\Desktop\157;675435d7-bf32-4aad-92e4-c427bd5213e2" xr:uid="{00000000-0004-0000-0100-000017000000}"/>
    <hyperlink ref="C35" r:id="rId25" display="C:\Users\Admin\AppData\Administrator\Desktop\106;a5117d25-99a4-4542-8f6d-0674c4abdee3" xr:uid="{00000000-0004-0000-0100-000018000000}"/>
    <hyperlink ref="C36" r:id="rId26" display="C:\Users\Admin\AppData\Administrator\Desktop\157;30ee90f7-6098-4735-ad0f-fe6bec9e1be3" xr:uid="{00000000-0004-0000-0100-000019000000}"/>
    <hyperlink ref="C37" r:id="rId27" display="C:\Users\Admin\AppData\Administrator\Desktop\157;8e51078f-8682-4839-8ee5-05075d9e89a5" xr:uid="{00000000-0004-0000-0100-00001A000000}"/>
    <hyperlink ref="C38" r:id="rId28" display="C:\Users\Admin\AppData\Administrator\Desktop\106;4945fb16-1f92-4a7c-ad65-8b02fafb3e0e" xr:uid="{00000000-0004-0000-0100-00001B000000}"/>
    <hyperlink ref="C39" r:id="rId29" display="C:\Users\Admin\AppData\Administrator\Desktop\106;dbe0c741-7308-4d0d-a028-b9c6157607c8" xr:uid="{00000000-0004-0000-0100-00001C000000}"/>
    <hyperlink ref="C40" r:id="rId30" display="C:\Users\Admin\AppData\Administrator\Desktop\106;7923d913-96c6-4ecf-b0f4-8d3cbed861a4" xr:uid="{00000000-0004-0000-0100-00001D000000}"/>
    <hyperlink ref="C41" r:id="rId31" display="C:\Users\Admin\AppData\Administrator\Desktop\106;46f414fc-a292-4365-a392-0bbda6503d6a" xr:uid="{00000000-0004-0000-0100-00001E000000}"/>
    <hyperlink ref="C42" r:id="rId32" display="C:\Users\Admin\AppData\Administrator\Desktop\401;7bd5cfe8-b738-424c-8192-0adc63c6922a" xr:uid="{00000000-0004-0000-0100-00001F000000}"/>
    <hyperlink ref="C43" r:id="rId33" display="C:\Users\Admin\AppData\Administrator\Desktop\106;091a1b16-0dcc-4b58-a03e-e5f3b5defe77" xr:uid="{00000000-0004-0000-0100-000020000000}"/>
    <hyperlink ref="C44" r:id="rId34" display="C:\Users\Admin\AppData\Administrator\Desktop\106;09521d31-50f7-4b83-b849-4a015b315b80" xr:uid="{00000000-0004-0000-0100-000021000000}"/>
    <hyperlink ref="C45" r:id="rId35" display="C:\Users\Admin\AppData\Administrator\Desktop\106;09521d31-50f7-4b83-b849-4a015b315b80" xr:uid="{00000000-0004-0000-0100-000022000000}"/>
    <hyperlink ref="C46" r:id="rId36" display="C:\Users\Admin\AppData\Administrator\Desktop\157;b91fe3cf-a2ee-4156-8905-8a12bbaeabe7" xr:uid="{00000000-0004-0000-0100-000023000000}"/>
    <hyperlink ref="C47" r:id="rId37" display="C:\Users\Admin\AppData\Administrator\Desktop\106;e772460e-68c1-4139-aa74-7b2af4fef268" xr:uid="{00000000-0004-0000-0100-000024000000}"/>
    <hyperlink ref="C48" r:id="rId38" display="C:\Users\Admin\AppData\Administrator\Desktop\106;f8f353ef-081e-4f84-aafc-2650eae9c39a" xr:uid="{00000000-0004-0000-0100-000025000000}"/>
    <hyperlink ref="C49" r:id="rId39" display="C:\Users\Admin\AppData\Administrator\Desktop\106;bb522aaf-aa56-4357-a49d-bdb2fb078c87" xr:uid="{00000000-0004-0000-0100-000026000000}"/>
    <hyperlink ref="C50" r:id="rId40" display="C:\Users\Admin\AppData\Administrator\Desktop\106;d66d954f-9a68-42a8-a085-cb0275a2e517" xr:uid="{00000000-0004-0000-0100-000027000000}"/>
    <hyperlink ref="C51" r:id="rId41" display="C:\Users\Admin\AppData\Administrator\Desktop\106;ad8ad537-27f8-4582-ae52-f0a2a5aa86c9" xr:uid="{00000000-0004-0000-0100-000028000000}"/>
    <hyperlink ref="C52" r:id="rId42" display="C:\Users\Admin\AppData\Administrator\Desktop\106;9fe8e3d5-bcab-46ca-a86b-95338c57e6c1" xr:uid="{00000000-0004-0000-0100-000029000000}"/>
    <hyperlink ref="C53" r:id="rId43" display="C:\Users\Admin\AppData\Administrator\Desktop\106;a1fdaa24-4cb6-473c-aac8-a2a66ac1e825" xr:uid="{00000000-0004-0000-0100-00002A000000}"/>
    <hyperlink ref="C54" r:id="rId44" display="C:\Users\Admin\AppData\Administrator\Desktop\106;cf887f0d-3812-4f4d-ad47-43a4a5b0f6cb" xr:uid="{00000000-0004-0000-0100-00002B000000}"/>
    <hyperlink ref="C55" r:id="rId45" display="C:\Users\Admin\AppData\Administrator\Desktop\106;d3b8f03d-9fd1-41f4-bb3e-ab92121e3e4c" xr:uid="{00000000-0004-0000-0100-00002C000000}"/>
    <hyperlink ref="C56" r:id="rId46" display="C:\Users\Admin\AppData\Administrator\Desktop\106;c99c1855-182a-47a6-b0ca-f0a469e76655" xr:uid="{00000000-0004-0000-0100-00002D000000}"/>
    <hyperlink ref="C57" r:id="rId47" display="C:\Users\Admin\AppData\Administrator\Desktop\106;c1113434-9073-44b2-9dea-768560f94b58" xr:uid="{00000000-0004-0000-0100-00002E000000}"/>
    <hyperlink ref="C58" r:id="rId48" display="C:\Users\Admin\AppData\Administrator\Desktop\106;fb2435a1-e5d9-4ce8-91e7-ba799ac7b240" xr:uid="{00000000-0004-0000-0100-00002F000000}"/>
    <hyperlink ref="C59" r:id="rId49" display="C:\Users\Admin\AppData\Administrator\Desktop\106;bf5646da-6f7e-4c6a-ba44-24a16715cdac" xr:uid="{00000000-0004-0000-0100-000030000000}"/>
    <hyperlink ref="C60" r:id="rId50" display="C:\Users\Admin\AppData\Administrator\Desktop\106;8cd08226-17e4-4093-ae04-deed5e89510e" xr:uid="{00000000-0004-0000-0100-000031000000}"/>
    <hyperlink ref="C61" r:id="rId51" display="C:\Users\Admin\AppData\Administrator\Desktop\157;38c970ef-3e68-4507-99f0-b2eb066a6cd3" xr:uid="{00000000-0004-0000-0100-000032000000}"/>
    <hyperlink ref="C62" r:id="rId52" display="C:\Users\Admin\AppData\Administrator\Desktop\106;b1d3cbd2-fab2-487b-bc61-62bf1ab675c1" xr:uid="{00000000-0004-0000-0100-000033000000}"/>
    <hyperlink ref="C63" r:id="rId53" display="C:\Users\Admin\AppData\Administrator\Desktop\106;07ec2938-2955-4c25-aa07-feac72db1470" xr:uid="{00000000-0004-0000-0100-000034000000}"/>
    <hyperlink ref="C64" r:id="rId54" display="C:\Users\Admin\AppData\Administrator\Desktop\106;9d4c6a0b-5c76-44e5-a87e-380048c080a5" xr:uid="{00000000-0004-0000-0100-000035000000}"/>
    <hyperlink ref="C65" r:id="rId55" display="C:\Users\Admin\AppData\Administrator\Desktop\106;f0d6598e-7db7-4793-b358-84dc9c360757" xr:uid="{00000000-0004-0000-0100-000036000000}"/>
    <hyperlink ref="C66" r:id="rId56" display="C:\Users\Admin\AppData\Administrator\Desktop\106;6d778ee0-c29c-4a40-b2ad-ae72c623f3be" xr:uid="{00000000-0004-0000-0100-000037000000}"/>
    <hyperlink ref="C67" r:id="rId57" display="C:\Users\Admin\AppData\Administrator\Desktop\106;8f8c7ba6-1a0d-4474-8b34-dcdc75f3c323" xr:uid="{00000000-0004-0000-0100-000038000000}"/>
    <hyperlink ref="C68" r:id="rId58" display="C:\Users\Admin\AppData\Administrator\Desktop\157;cd2740db-3f26-4c6c-b73b-027fa83774dd" xr:uid="{00000000-0004-0000-0100-000039000000}"/>
    <hyperlink ref="C69" r:id="rId59" display="C:\Users\Admin\AppData\Administrator\Desktop\106;ce97e1cf-941a-460f-a130-de5424cd2b40" xr:uid="{00000000-0004-0000-0100-00003A000000}"/>
    <hyperlink ref="C70" r:id="rId60" display="C:\Users\Admin\AppData\Administrator\Desktop\401;415272b0-f168-468b-903d-c85167bbf305" xr:uid="{00000000-0004-0000-0100-00003B000000}"/>
    <hyperlink ref="C71" r:id="rId61" display="C:\Users\Admin\AppData\Administrator\Desktop\157;9a7ace17-e043-4d29-8072-9cda015e9027" xr:uid="{00000000-0004-0000-0100-00003C000000}"/>
    <hyperlink ref="C72" r:id="rId62" display="C:\Users\Admin\AppData\Administrator\Desktop\157;1a58f96b-9185-43ad-9b91-47bd4c718e37" xr:uid="{00000000-0004-0000-0100-00003D000000}"/>
    <hyperlink ref="C73" r:id="rId63" display="C:\Users\Admin\AppData\Administrator\Desktop\106;ee65814c-d859-413e-950c-32dd92cff06d" xr:uid="{00000000-0004-0000-0100-00003E000000}"/>
    <hyperlink ref="C74" r:id="rId64" display="C:\Users\Admin\AppData\Administrator\Desktop\106;f16de723-3a4e-4c71-b73d-261aa9aebcda" xr:uid="{00000000-0004-0000-0100-00003F000000}"/>
    <hyperlink ref="C75" r:id="rId65" display="C:\Users\Admin\AppData\Administrator\Desktop\106;fee4893f-b4e2-404a-b221-e54499b7fe5a" xr:uid="{00000000-0004-0000-0100-000040000000}"/>
    <hyperlink ref="C76" r:id="rId66" display="C:\Users\Admin\AppData\Administrator\Desktop\106;a2faa66f-f138-497b-a498-6b529586b352" xr:uid="{00000000-0004-0000-0100-000041000000}"/>
    <hyperlink ref="C77" r:id="rId67" display="C:\Users\Admin\AppData\Administrator\Desktop\106;9fd7e1ce-130c-422d-8231-ac4a47e670ee" xr:uid="{00000000-0004-0000-0100-000042000000}"/>
    <hyperlink ref="C78" r:id="rId68" display="C:\Users\Admin\AppData\Administrator\Desktop\106;6126422c-cc46-4086-9a11-df28cdd64f45" xr:uid="{00000000-0004-0000-0100-000043000000}"/>
    <hyperlink ref="C79" r:id="rId69" display="C:\Users\Admin\AppData\Administrator\Desktop\106;92d9ae69-7e8d-49d6-b79b-c3de901b73c8" xr:uid="{00000000-0004-0000-0100-000044000000}"/>
    <hyperlink ref="C80" r:id="rId70" display="C:\Users\Admin\AppData\Administrator\Desktop\106;5f079321-ffb7-4498-9bf5-74eb8bde7890" xr:uid="{00000000-0004-0000-0100-000045000000}"/>
    <hyperlink ref="C81" r:id="rId71" display="C:\Users\Admin\AppData\Administrator\Desktop\157;2f6f3dd2-144b-4092-a9c2-49e91d20effe" xr:uid="{00000000-0004-0000-0100-000046000000}"/>
    <hyperlink ref="C82" r:id="rId72" display="C:\Users\Admin\AppData\Administrator\Desktop\157;7fe9a01d-2c78-4d48-a74f-e758f397fd24" xr:uid="{00000000-0004-0000-0100-000047000000}"/>
    <hyperlink ref="C83" r:id="rId73" display="C:\Users\Admin\AppData\Administrator\Desktop\106;951e89b7-0767-4108-983b-e87125203713" xr:uid="{00000000-0004-0000-0100-000048000000}"/>
    <hyperlink ref="C84" r:id="rId74" display="C:\Users\Admin\AppData\Administrator\Desktop\106;f9cbc73b-7c83-4f3b-ae35-d2718fc22eec" xr:uid="{00000000-0004-0000-0100-000049000000}"/>
    <hyperlink ref="C85" r:id="rId75" display="C:\Users\Admin\AppData\Administrator\Desktop\106;e225e65c-b822-4039-9173-7c499c1f93ae" xr:uid="{00000000-0004-0000-0100-00004A000000}"/>
    <hyperlink ref="C86" r:id="rId76" display="C:\Users\Admin\AppData\Administrator\Desktop\106;11c7d1b6-b8d1-4562-8c77-5f487c024172" xr:uid="{00000000-0004-0000-0100-00004B000000}"/>
    <hyperlink ref="C87" r:id="rId77" display="C:\Users\Admin\AppData\Administrator\Desktop\106;f3e09e9c-d8fa-4617-b90e-654fbca3fe61" xr:uid="{00000000-0004-0000-0100-00004C000000}"/>
    <hyperlink ref="C88" r:id="rId78" display="C:\Users\Admin\AppData\Administrator\Desktop\106;da56873a-8bd6-4739-9612-21df1e11a5e0" xr:uid="{00000000-0004-0000-0100-00004D000000}"/>
    <hyperlink ref="C89" r:id="rId79" display="C:\Users\Admin\AppData\Administrator\Desktop\106;0f6d457b-e008-4a6b-8754-fc0146a4a538" xr:uid="{00000000-0004-0000-0100-00004E000000}"/>
    <hyperlink ref="C90" r:id="rId80" display="C:\Users\Admin\AppData\Administrator\Desktop\106;6edc12df-20bb-4f7c-a4d4-c6ff67442497" xr:uid="{00000000-0004-0000-0100-00004F000000}"/>
    <hyperlink ref="C91" r:id="rId81" display="C:\Users\Admin\AppData\Administrator\Desktop\157;44ff3d0f-846e-49c8-95c0-3093f41b8142" xr:uid="{00000000-0004-0000-0100-000050000000}"/>
    <hyperlink ref="C92" r:id="rId82" display="C:\Users\Admin\AppData\Administrator\Desktop\157;0d530872-d37a-4669-b45d-77feaf54fd78" xr:uid="{00000000-0004-0000-0100-000051000000}"/>
    <hyperlink ref="C93" r:id="rId83" display="C:\Users\Admin\AppData\Administrator\Desktop\106;5bd8cbca-1a06-405f-ba98-a5f51077f3ac" xr:uid="{00000000-0004-0000-0100-000052000000}"/>
    <hyperlink ref="C94" r:id="rId84" display="C:\Users\Admin\AppData\Administrator\Desktop\106;befb21b9-2d0d-4572-94e2-f68219e16c13" xr:uid="{00000000-0004-0000-0100-000053000000}"/>
    <hyperlink ref="C95" r:id="rId85" display="C:\Users\Admin\AppData\Administrator\Desktop\106;c524bc1f-e8bd-4d80-90bd-3a10be1c006c" xr:uid="{00000000-0004-0000-0100-000054000000}"/>
    <hyperlink ref="C96" r:id="rId86" display="C:\Users\Admin\AppData\Administrator\Desktop\106;67c4b0af-f805-423f-b90a-4e8006876930" xr:uid="{00000000-0004-0000-0100-000055000000}"/>
    <hyperlink ref="C97" r:id="rId87" display="C:\Users\Admin\AppData\Administrator\Desktop\106;1e75973f-b08e-4e5e-b9d8-1ea8d171a1f2" xr:uid="{00000000-0004-0000-0100-000056000000}"/>
    <hyperlink ref="C98" r:id="rId88" display="C:\Users\Admin\AppData\Administrator\Desktop\106;e40437f4-a518-4dea-a537-6d42324f9277" xr:uid="{00000000-0004-0000-0100-000057000000}"/>
    <hyperlink ref="C99" r:id="rId89" display="C:\Users\Admin\AppData\Administrator\Desktop\106;e293d022-f835-4d96-bff8-d0b7ff9c2a44" xr:uid="{00000000-0004-0000-0100-000058000000}"/>
    <hyperlink ref="C100" r:id="rId90" display="C:\Users\Admin\AppData\Administrator\Desktop\106;8e890b2f-b766-4089-9b26-c6d29373348d" xr:uid="{00000000-0004-0000-0100-000059000000}"/>
    <hyperlink ref="C101" r:id="rId91" display="C:\Users\Admin\AppData\Administrator\Desktop\106;d3a30adc-e536-4424-9253-62a62337045b" xr:uid="{00000000-0004-0000-0100-00005A000000}"/>
    <hyperlink ref="C102" r:id="rId92" display="C:\Users\Admin\AppData\Administrator\Desktop\106;842525ad-d796-4915-a728-b0a615e7c737" xr:uid="{00000000-0004-0000-0100-00005B000000}"/>
    <hyperlink ref="C103" r:id="rId93" display="C:\Users\Admin\AppData\Administrator\Desktop\106;61483f71-67ae-4dbb-8396-a7d30cba7696" xr:uid="{00000000-0004-0000-0100-00005C000000}"/>
    <hyperlink ref="C104" r:id="rId94" display="C:\Users\Admin\AppData\Administrator\Desktop\157;111fddd1-785e-4840-bb7b-ddab69614ea5" xr:uid="{00000000-0004-0000-0100-00005D000000}"/>
    <hyperlink ref="C105" r:id="rId95" display="C:\Users\Admin\AppData\Administrator\Desktop\157;b61ee84c-ccef-4ca8-8808-b87f26fbf4cd" xr:uid="{00000000-0004-0000-0100-00005E000000}"/>
    <hyperlink ref="C106" r:id="rId96" display="C:\Users\Admin\AppData\Administrator\Desktop\106;b1fd64ad-31f2-4c4c-804e-929569543709" xr:uid="{00000000-0004-0000-0100-00005F000000}"/>
    <hyperlink ref="C107" r:id="rId97" display="C:\Users\Admin\AppData\Administrator\Desktop\157;a94d7866-0bc2-4c83-9c63-d3c7b70983f5" xr:uid="{00000000-0004-0000-0100-000060000000}"/>
    <hyperlink ref="C108" r:id="rId98" display="C:\Users\Admin\AppData\Administrator\Desktop\106;a82b5994-1424-4de7-af49-2c5b5615cd30" xr:uid="{00000000-0004-0000-0100-000061000000}"/>
    <hyperlink ref="C109" r:id="rId99" display="C:\Users\Admin\AppData\Administrator\Desktop\157;123ad6ff-a2b8-4344-9355-7b770f7939f2" xr:uid="{00000000-0004-0000-0100-000062000000}"/>
    <hyperlink ref="C110" r:id="rId100" display="C:\Users\Admin\AppData\Administrator\Desktop\106;15064cb7-83ea-4e64-b4ea-edf7dcbcbcb7" xr:uid="{00000000-0004-0000-0100-000063000000}"/>
    <hyperlink ref="C111" r:id="rId101" display="C:\Users\Admin\AppData\Administrator\Desktop\106;19c62cdb-892b-4464-9c75-dbb81d377cd5" xr:uid="{00000000-0004-0000-0100-000064000000}"/>
  </hyperlinks>
  <pageMargins left="0.7" right="0.7" top="0.75" bottom="0.75" header="0.3" footer="0.3"/>
  <pageSetup paperSize="9" orientation="portrait" verticalDpi="0" r:id="rId10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110"/>
  <sheetViews>
    <sheetView tabSelected="1" workbookViewId="0">
      <selection activeCell="J6" sqref="J6"/>
    </sheetView>
  </sheetViews>
  <sheetFormatPr defaultColWidth="9.140625" defaultRowHeight="15.75"/>
  <cols>
    <col min="1" max="1" width="7" style="772" customWidth="1"/>
    <col min="2" max="2" width="42.28515625" style="772" customWidth="1"/>
    <col min="3" max="3" width="11.28515625" style="772" customWidth="1"/>
    <col min="4" max="4" width="11.7109375" style="772" customWidth="1"/>
    <col min="5" max="5" width="10.7109375" style="774" customWidth="1"/>
    <col min="6" max="6" width="14.7109375" style="772" customWidth="1"/>
    <col min="7" max="7" width="11.5703125" style="773" hidden="1" customWidth="1"/>
    <col min="8" max="16384" width="9.140625" style="772"/>
  </cols>
  <sheetData>
    <row r="1" spans="1:7">
      <c r="A1" s="915" t="s">
        <v>2694</v>
      </c>
      <c r="B1" s="915"/>
    </row>
    <row r="2" spans="1:7" ht="20.25" customHeight="1">
      <c r="A2" s="927" t="s">
        <v>2692</v>
      </c>
      <c r="B2" s="927"/>
      <c r="E2" s="854" t="s">
        <v>2660</v>
      </c>
      <c r="F2" s="854"/>
    </row>
    <row r="3" spans="1:7" ht="20.25" customHeight="1">
      <c r="A3" s="916" t="s">
        <v>2693</v>
      </c>
      <c r="B3" s="916"/>
      <c r="C3" s="926" t="s">
        <v>2690</v>
      </c>
      <c r="D3" s="926"/>
      <c r="E3" s="926"/>
      <c r="F3" s="926"/>
      <c r="G3" s="841"/>
    </row>
    <row r="4" spans="1:7" ht="15.75" customHeight="1">
      <c r="A4" s="775"/>
      <c r="B4" s="776"/>
      <c r="C4" s="926"/>
      <c r="D4" s="926"/>
      <c r="E4" s="926"/>
      <c r="F4" s="926"/>
      <c r="G4" s="841"/>
    </row>
    <row r="5" spans="1:7" customFormat="1" ht="3.75" customHeight="1">
      <c r="A5" s="831"/>
      <c r="B5" s="833"/>
      <c r="C5" s="834"/>
    </row>
    <row r="6" spans="1:7" ht="42.75" customHeight="1">
      <c r="A6" s="919" t="s">
        <v>2700</v>
      </c>
      <c r="B6" s="919"/>
      <c r="C6" s="919"/>
      <c r="D6" s="919"/>
      <c r="E6" s="919"/>
      <c r="F6" s="919"/>
      <c r="G6" s="842"/>
    </row>
    <row r="7" spans="1:7" customFormat="1" ht="20.25" customHeight="1">
      <c r="A7" s="920" t="s">
        <v>2695</v>
      </c>
      <c r="B7" s="920"/>
      <c r="C7" s="920"/>
      <c r="D7" s="920"/>
      <c r="E7" s="920"/>
      <c r="F7" s="920"/>
      <c r="G7" s="843"/>
    </row>
    <row r="8" spans="1:7" customFormat="1" ht="6.75" customHeight="1">
      <c r="A8" s="836"/>
      <c r="B8" s="836"/>
      <c r="C8" s="836"/>
      <c r="D8" s="836"/>
      <c r="E8" s="836"/>
      <c r="F8" s="836"/>
    </row>
    <row r="9" spans="1:7" ht="18.75" customHeight="1">
      <c r="B9"/>
      <c r="C9"/>
      <c r="D9"/>
      <c r="E9" s="921" t="s">
        <v>2691</v>
      </c>
      <c r="F9" s="921"/>
      <c r="G9" s="844"/>
    </row>
    <row r="10" spans="1:7" ht="54.75" customHeight="1">
      <c r="A10" s="922" t="s">
        <v>2661</v>
      </c>
      <c r="B10" s="922" t="s">
        <v>2136</v>
      </c>
      <c r="C10" s="922" t="s">
        <v>2699</v>
      </c>
      <c r="D10" s="922" t="s">
        <v>2696</v>
      </c>
      <c r="E10" s="924" t="s">
        <v>2689</v>
      </c>
      <c r="F10" s="922" t="s">
        <v>2697</v>
      </c>
      <c r="G10" s="917" t="s">
        <v>2698</v>
      </c>
    </row>
    <row r="11" spans="1:7" ht="21" customHeight="1">
      <c r="A11" s="923"/>
      <c r="B11" s="923"/>
      <c r="C11" s="923"/>
      <c r="D11" s="923"/>
      <c r="E11" s="925"/>
      <c r="F11" s="923"/>
      <c r="G11" s="918"/>
    </row>
    <row r="12" spans="1:7" s="769" customFormat="1" ht="21.75" customHeight="1">
      <c r="A12" s="821" t="s">
        <v>764</v>
      </c>
      <c r="B12" s="822" t="s">
        <v>2662</v>
      </c>
      <c r="C12" s="823"/>
      <c r="D12" s="824"/>
      <c r="E12" s="825"/>
      <c r="F12" s="824"/>
      <c r="G12" s="824"/>
    </row>
    <row r="13" spans="1:7" s="769" customFormat="1" ht="18.75" customHeight="1">
      <c r="A13" s="767">
        <v>1</v>
      </c>
      <c r="B13" s="768" t="s">
        <v>2633</v>
      </c>
      <c r="C13" s="828">
        <f>C14+C17</f>
        <v>855570.89533545286</v>
      </c>
      <c r="D13" s="828">
        <f>D14+D17</f>
        <v>212494.70418599999</v>
      </c>
      <c r="E13" s="777">
        <f t="shared" ref="E13:E22" si="0">D13*100/C13</f>
        <v>24.836598035827869</v>
      </c>
      <c r="F13" s="777">
        <f>D13*100/G13</f>
        <v>105.95121843746728</v>
      </c>
      <c r="G13" s="828">
        <f>G14+G17</f>
        <v>200559</v>
      </c>
    </row>
    <row r="14" spans="1:7" customFormat="1" ht="18.75" customHeight="1">
      <c r="A14" s="778"/>
      <c r="B14" s="779" t="s">
        <v>2634</v>
      </c>
      <c r="C14" s="780">
        <f>C15+C16</f>
        <v>747880.01203545288</v>
      </c>
      <c r="D14" s="780">
        <f>D15+D16</f>
        <v>205887</v>
      </c>
      <c r="E14" s="781">
        <f t="shared" si="0"/>
        <v>27.529416040903634</v>
      </c>
      <c r="F14" s="781">
        <f>D14*100/G14</f>
        <v>117.39881624414109</v>
      </c>
      <c r="G14" s="780">
        <f>G15+G16</f>
        <v>175374</v>
      </c>
    </row>
    <row r="15" spans="1:7" s="771" customFormat="1" ht="18.75" customHeight="1">
      <c r="A15" s="783"/>
      <c r="B15" s="784" t="s">
        <v>2635</v>
      </c>
      <c r="C15" s="785">
        <v>566960.97504665283</v>
      </c>
      <c r="D15" s="785">
        <v>153832</v>
      </c>
      <c r="E15" s="786"/>
      <c r="F15" s="785"/>
      <c r="G15" s="785">
        <v>134235</v>
      </c>
    </row>
    <row r="16" spans="1:7" s="771" customFormat="1" ht="18.75" customHeight="1">
      <c r="A16" s="787"/>
      <c r="B16" s="788" t="s">
        <v>2636</v>
      </c>
      <c r="C16" s="789">
        <v>180919.03698880001</v>
      </c>
      <c r="D16" s="789">
        <v>52055</v>
      </c>
      <c r="E16" s="786"/>
      <c r="F16" s="817"/>
      <c r="G16" s="785">
        <v>41139</v>
      </c>
    </row>
    <row r="17" spans="1:7" customFormat="1" ht="18.75" customHeight="1">
      <c r="A17" s="778" t="s">
        <v>457</v>
      </c>
      <c r="B17" s="779" t="s">
        <v>2637</v>
      </c>
      <c r="C17" s="780">
        <v>107690.8833</v>
      </c>
      <c r="D17" s="785">
        <f>D18+D19</f>
        <v>6607.704185999999</v>
      </c>
      <c r="E17" s="781">
        <f t="shared" si="0"/>
        <v>6.1358064708157132</v>
      </c>
      <c r="F17" s="781">
        <f>D17*100/G17</f>
        <v>26.236665419892788</v>
      </c>
      <c r="G17" s="785">
        <f>G18+G19</f>
        <v>25185</v>
      </c>
    </row>
    <row r="18" spans="1:7" s="771" customFormat="1" ht="18.75" customHeight="1">
      <c r="A18" s="783"/>
      <c r="B18" s="784" t="s">
        <v>2638</v>
      </c>
      <c r="C18" s="785"/>
      <c r="D18" s="785">
        <v>3606</v>
      </c>
      <c r="E18" s="786"/>
      <c r="F18" s="785"/>
      <c r="G18" s="785">
        <v>23714</v>
      </c>
    </row>
    <row r="19" spans="1:7" s="771" customFormat="1" ht="18.75" customHeight="1">
      <c r="A19" s="787"/>
      <c r="B19" s="788" t="s">
        <v>2639</v>
      </c>
      <c r="C19" s="789"/>
      <c r="D19" s="785">
        <v>3001.704185999999</v>
      </c>
      <c r="E19" s="786"/>
      <c r="F19" s="789"/>
      <c r="G19" s="789">
        <v>1471</v>
      </c>
    </row>
    <row r="20" spans="1:7" s="769" customFormat="1" ht="21.75" customHeight="1">
      <c r="A20" s="767">
        <v>2</v>
      </c>
      <c r="B20" s="768" t="s">
        <v>2663</v>
      </c>
      <c r="C20" s="828">
        <f>C21+C30</f>
        <v>709593.49614733341</v>
      </c>
      <c r="D20" s="828">
        <f t="shared" ref="D20" si="1">D21+D30</f>
        <v>142182.99999999997</v>
      </c>
      <c r="E20" s="845">
        <f t="shared" si="0"/>
        <v>20.037246785937057</v>
      </c>
      <c r="F20" s="845">
        <f>D20*100/G20</f>
        <v>96.336420442349478</v>
      </c>
      <c r="G20" s="828">
        <f t="shared" ref="G20" si="2">G21+G30</f>
        <v>147590.08000000002</v>
      </c>
    </row>
    <row r="21" spans="1:7" customFormat="1" ht="21.75" customHeight="1">
      <c r="A21" s="778" t="s">
        <v>460</v>
      </c>
      <c r="B21" s="779" t="s">
        <v>2664</v>
      </c>
      <c r="C21" s="780">
        <f>C22</f>
        <v>569582.79691786668</v>
      </c>
      <c r="D21" s="780">
        <f>D22</f>
        <v>114217.79999999997</v>
      </c>
      <c r="E21" s="781">
        <f t="shared" si="0"/>
        <v>20.052887941499765</v>
      </c>
      <c r="F21" s="781">
        <f>D21*100/G21</f>
        <v>102.72072160223668</v>
      </c>
      <c r="G21" s="780">
        <v>111192.56</v>
      </c>
    </row>
    <row r="22" spans="1:7" s="771" customFormat="1" ht="20.25" customHeight="1">
      <c r="A22" s="783" t="s">
        <v>2358</v>
      </c>
      <c r="B22" s="784" t="s">
        <v>2665</v>
      </c>
      <c r="C22" s="785">
        <f>SUM(C23:C28)</f>
        <v>569582.79691786668</v>
      </c>
      <c r="D22" s="785">
        <f>SUM(D23:D28)</f>
        <v>114217.79999999997</v>
      </c>
      <c r="E22" s="786">
        <f t="shared" si="0"/>
        <v>20.052887941499765</v>
      </c>
      <c r="F22" s="786">
        <f>D22*100/G22</f>
        <v>102.72072160223668</v>
      </c>
      <c r="G22" s="785">
        <v>111192.56</v>
      </c>
    </row>
    <row r="23" spans="1:7" s="771" customFormat="1" ht="15">
      <c r="A23" s="783"/>
      <c r="B23" s="784" t="s">
        <v>2666</v>
      </c>
      <c r="C23" s="785">
        <v>168597.9570802309</v>
      </c>
      <c r="D23" s="785">
        <v>47132</v>
      </c>
      <c r="E23" s="785"/>
      <c r="F23" s="785"/>
      <c r="G23" s="785">
        <v>20673.600000000006</v>
      </c>
    </row>
    <row r="24" spans="1:7" s="771" customFormat="1" ht="15">
      <c r="A24" s="783"/>
      <c r="B24" s="791" t="s">
        <v>2684</v>
      </c>
      <c r="C24" s="785">
        <v>36578.43569744</v>
      </c>
      <c r="D24" s="785">
        <v>25504.799999999996</v>
      </c>
      <c r="E24" s="785"/>
      <c r="F24" s="785"/>
      <c r="G24" s="785">
        <v>8676</v>
      </c>
    </row>
    <row r="25" spans="1:7" s="771" customFormat="1" ht="30">
      <c r="A25" s="783"/>
      <c r="B25" s="791" t="s">
        <v>2688</v>
      </c>
      <c r="C25" s="785">
        <v>271946.72414019576</v>
      </c>
      <c r="D25" s="785">
        <v>32546.399999999994</v>
      </c>
      <c r="E25" s="785"/>
      <c r="F25" s="785"/>
      <c r="G25" s="785">
        <v>51275.399999999994</v>
      </c>
    </row>
    <row r="26" spans="1:7" s="771" customFormat="1" ht="15">
      <c r="A26" s="783"/>
      <c r="B26" s="791" t="s">
        <v>2686</v>
      </c>
      <c r="C26" s="785">
        <v>76886.880000000005</v>
      </c>
      <c r="D26" s="785">
        <v>2278.3999999999942</v>
      </c>
      <c r="E26" s="785"/>
      <c r="F26" s="785"/>
      <c r="G26" s="785">
        <v>15081</v>
      </c>
    </row>
    <row r="27" spans="1:7" s="771" customFormat="1" ht="15">
      <c r="A27" s="783"/>
      <c r="B27" s="791" t="s">
        <v>2669</v>
      </c>
      <c r="C27" s="785">
        <v>6032.8</v>
      </c>
      <c r="D27" s="785">
        <v>4399.2000000000007</v>
      </c>
      <c r="E27" s="785"/>
      <c r="F27" s="785"/>
      <c r="G27" s="785">
        <v>13486.559999999998</v>
      </c>
    </row>
    <row r="28" spans="1:7" s="771" customFormat="1" ht="15">
      <c r="A28" s="783"/>
      <c r="B28" s="791" t="s">
        <v>2687</v>
      </c>
      <c r="C28" s="785">
        <v>9540</v>
      </c>
      <c r="D28" s="785">
        <v>2357</v>
      </c>
      <c r="E28" s="785"/>
      <c r="F28" s="785"/>
      <c r="G28" s="785">
        <v>2000</v>
      </c>
    </row>
    <row r="29" spans="1:7" s="771" customFormat="1" ht="15">
      <c r="A29" s="783" t="s">
        <v>2359</v>
      </c>
      <c r="B29" s="784" t="s">
        <v>2640</v>
      </c>
      <c r="C29" s="785"/>
      <c r="D29" s="785"/>
      <c r="E29" s="785"/>
      <c r="F29" s="785"/>
      <c r="G29" s="785">
        <v>0</v>
      </c>
    </row>
    <row r="30" spans="1:7" customFormat="1">
      <c r="A30" s="846" t="s">
        <v>461</v>
      </c>
      <c r="B30" s="847" t="s">
        <v>2641</v>
      </c>
      <c r="C30" s="848">
        <f>C31</f>
        <v>140010.6992294667</v>
      </c>
      <c r="D30" s="848">
        <f>D31</f>
        <v>27965.199999999993</v>
      </c>
      <c r="E30" s="849">
        <f>D30*100/C30</f>
        <v>19.973616412105191</v>
      </c>
      <c r="F30" s="849">
        <f>D30*100/G30</f>
        <v>76.832707283353344</v>
      </c>
      <c r="G30" s="848">
        <v>36397.520000000004</v>
      </c>
    </row>
    <row r="31" spans="1:7" s="771" customFormat="1" ht="21.75" customHeight="1">
      <c r="A31" s="783" t="s">
        <v>2358</v>
      </c>
      <c r="B31" s="784" t="s">
        <v>2668</v>
      </c>
      <c r="C31" s="785">
        <f>SUM(C32:C36)</f>
        <v>140010.6992294667</v>
      </c>
      <c r="D31" s="785">
        <f>SUM(D32:D36)</f>
        <v>27965.199999999993</v>
      </c>
      <c r="E31" s="786">
        <f>D31*100/C31</f>
        <v>19.973616412105191</v>
      </c>
      <c r="F31" s="786">
        <f>D31*100/G31</f>
        <v>76.832707283353344</v>
      </c>
      <c r="G31" s="785">
        <v>36397.520000000004</v>
      </c>
    </row>
    <row r="32" spans="1:7" s="771" customFormat="1" ht="15">
      <c r="A32" s="783"/>
      <c r="B32" s="784" t="s">
        <v>2666</v>
      </c>
      <c r="C32" s="785">
        <v>42149.489270057733</v>
      </c>
      <c r="D32" s="785">
        <v>11782.999999999996</v>
      </c>
      <c r="E32" s="786"/>
      <c r="F32" s="785"/>
      <c r="G32" s="785">
        <v>6891.2000000000035</v>
      </c>
    </row>
    <row r="33" spans="1:7" s="771" customFormat="1" ht="15">
      <c r="A33" s="783"/>
      <c r="B33" s="791" t="s">
        <v>2684</v>
      </c>
      <c r="C33" s="785">
        <v>9144.6089243599999</v>
      </c>
      <c r="D33" s="785">
        <v>6376.2000000000007</v>
      </c>
      <c r="E33" s="786"/>
      <c r="F33" s="785"/>
      <c r="G33" s="785">
        <v>2892</v>
      </c>
    </row>
    <row r="34" spans="1:7" s="771" customFormat="1" ht="15">
      <c r="A34" s="783"/>
      <c r="B34" s="791" t="s">
        <v>2685</v>
      </c>
      <c r="C34" s="785">
        <v>67986.681035048954</v>
      </c>
      <c r="D34" s="785">
        <v>8136.5999999999985</v>
      </c>
      <c r="E34" s="786"/>
      <c r="F34" s="785"/>
      <c r="G34" s="785">
        <v>17091.8</v>
      </c>
    </row>
    <row r="35" spans="1:7" s="771" customFormat="1" ht="15">
      <c r="A35" s="783"/>
      <c r="B35" s="791" t="s">
        <v>2686</v>
      </c>
      <c r="C35" s="785">
        <v>19221.72</v>
      </c>
      <c r="D35" s="785">
        <v>569.60000000000036</v>
      </c>
      <c r="E35" s="785"/>
      <c r="F35" s="785"/>
      <c r="G35" s="830">
        <v>5027</v>
      </c>
    </row>
    <row r="36" spans="1:7" s="771" customFormat="1" ht="15">
      <c r="A36" s="783"/>
      <c r="B36" s="791" t="s">
        <v>2669</v>
      </c>
      <c r="C36" s="785">
        <v>1508.2</v>
      </c>
      <c r="D36" s="785">
        <v>1099.8000000000002</v>
      </c>
      <c r="E36" s="786"/>
      <c r="F36" s="785"/>
      <c r="G36" s="785">
        <v>4495.5199999999995</v>
      </c>
    </row>
    <row r="37" spans="1:7" s="771" customFormat="1" ht="15">
      <c r="A37" s="783"/>
      <c r="B37" s="784" t="s">
        <v>2667</v>
      </c>
      <c r="C37" s="785"/>
      <c r="D37" s="785"/>
      <c r="E37" s="786"/>
      <c r="F37" s="785"/>
      <c r="G37" s="785">
        <v>0</v>
      </c>
    </row>
    <row r="38" spans="1:7" s="771" customFormat="1" ht="20.25" customHeight="1">
      <c r="A38" s="783" t="s">
        <v>2359</v>
      </c>
      <c r="B38" s="784" t="s">
        <v>2670</v>
      </c>
      <c r="C38" s="785"/>
      <c r="D38" s="785"/>
      <c r="E38" s="786"/>
      <c r="F38" s="785"/>
      <c r="G38" s="785">
        <v>0</v>
      </c>
    </row>
    <row r="39" spans="1:7" s="792" customFormat="1" ht="19.5" customHeight="1">
      <c r="A39" s="826" t="s">
        <v>776</v>
      </c>
      <c r="B39" s="822" t="s">
        <v>2671</v>
      </c>
      <c r="C39" s="826"/>
      <c r="D39" s="832"/>
      <c r="E39" s="827"/>
      <c r="F39" s="826"/>
      <c r="G39" s="826">
        <v>0</v>
      </c>
    </row>
    <row r="40" spans="1:7" s="792" customFormat="1" ht="19.5" customHeight="1">
      <c r="A40" s="819" t="s">
        <v>2482</v>
      </c>
      <c r="B40" s="818" t="s">
        <v>2642</v>
      </c>
      <c r="C40" s="819"/>
      <c r="D40" s="819"/>
      <c r="E40" s="820"/>
      <c r="F40" s="819"/>
      <c r="G40" s="819">
        <v>0</v>
      </c>
    </row>
    <row r="41" spans="1:7" s="792" customFormat="1" ht="18" hidden="1" customHeight="1">
      <c r="A41" s="793">
        <v>1</v>
      </c>
      <c r="B41" s="768" t="s">
        <v>2641</v>
      </c>
      <c r="C41" s="793"/>
      <c r="D41" s="793"/>
      <c r="E41" s="777"/>
      <c r="F41" s="793"/>
      <c r="G41" s="793">
        <v>0</v>
      </c>
    </row>
    <row r="42" spans="1:7" ht="18" hidden="1" customHeight="1">
      <c r="A42" s="794" t="s">
        <v>456</v>
      </c>
      <c r="B42" s="770" t="s">
        <v>2672</v>
      </c>
      <c r="C42" s="794"/>
      <c r="D42" s="794"/>
      <c r="E42" s="795"/>
      <c r="F42" s="794"/>
      <c r="G42" s="794">
        <v>0</v>
      </c>
    </row>
    <row r="43" spans="1:7" ht="18" hidden="1" customHeight="1">
      <c r="A43" s="794" t="s">
        <v>457</v>
      </c>
      <c r="B43" s="770" t="s">
        <v>2670</v>
      </c>
      <c r="C43" s="794"/>
      <c r="D43" s="794"/>
      <c r="E43" s="795"/>
      <c r="F43" s="794"/>
      <c r="G43" s="794">
        <v>0</v>
      </c>
    </row>
    <row r="44" spans="1:7" s="792" customFormat="1" ht="18" hidden="1" customHeight="1">
      <c r="A44" s="793">
        <v>2</v>
      </c>
      <c r="B44" s="768" t="s">
        <v>2673</v>
      </c>
      <c r="C44" s="793"/>
      <c r="D44" s="793"/>
      <c r="E44" s="777"/>
      <c r="F44" s="793"/>
      <c r="G44" s="793">
        <v>0</v>
      </c>
    </row>
    <row r="45" spans="1:7" ht="31.15" hidden="1" customHeight="1">
      <c r="A45" s="782" t="s">
        <v>460</v>
      </c>
      <c r="B45" s="779" t="s">
        <v>2643</v>
      </c>
      <c r="C45" s="782"/>
      <c r="D45" s="782"/>
      <c r="E45" s="781"/>
      <c r="F45" s="782"/>
      <c r="G45" s="782">
        <v>0</v>
      </c>
    </row>
    <row r="46" spans="1:7" s="798" customFormat="1" ht="13.9" hidden="1" customHeight="1">
      <c r="A46" s="796"/>
      <c r="B46" s="784" t="s">
        <v>2644</v>
      </c>
      <c r="C46" s="796"/>
      <c r="D46" s="796"/>
      <c r="E46" s="797"/>
      <c r="F46" s="796"/>
      <c r="G46" s="796">
        <v>0</v>
      </c>
    </row>
    <row r="47" spans="1:7" s="798" customFormat="1" ht="13.9" hidden="1" customHeight="1">
      <c r="A47" s="796"/>
      <c r="B47" s="784" t="s">
        <v>2645</v>
      </c>
      <c r="C47" s="796"/>
      <c r="D47" s="796"/>
      <c r="E47" s="797"/>
      <c r="F47" s="796"/>
      <c r="G47" s="796">
        <v>0</v>
      </c>
    </row>
    <row r="48" spans="1:7" s="798" customFormat="1" ht="13.9" hidden="1" customHeight="1">
      <c r="A48" s="799"/>
      <c r="B48" s="788" t="s">
        <v>2646</v>
      </c>
      <c r="C48" s="799"/>
      <c r="D48" s="799"/>
      <c r="E48" s="800"/>
      <c r="F48" s="799"/>
      <c r="G48" s="799">
        <v>0</v>
      </c>
    </row>
    <row r="49" spans="1:7" ht="31.15" hidden="1" customHeight="1">
      <c r="A49" s="794" t="s">
        <v>461</v>
      </c>
      <c r="B49" s="770" t="s">
        <v>2674</v>
      </c>
      <c r="C49" s="794"/>
      <c r="D49" s="794"/>
      <c r="E49" s="795"/>
      <c r="F49" s="794"/>
      <c r="G49" s="794">
        <v>0</v>
      </c>
    </row>
    <row r="50" spans="1:7" ht="15.6" hidden="1" customHeight="1">
      <c r="A50" s="794" t="s">
        <v>2373</v>
      </c>
      <c r="B50" s="770" t="s">
        <v>2640</v>
      </c>
      <c r="C50" s="794"/>
      <c r="D50" s="794"/>
      <c r="E50" s="795"/>
      <c r="F50" s="794"/>
      <c r="G50" s="794">
        <v>0</v>
      </c>
    </row>
    <row r="51" spans="1:7" s="792" customFormat="1" ht="15.6" hidden="1" customHeight="1">
      <c r="A51" s="801">
        <v>3</v>
      </c>
      <c r="B51" s="802" t="s">
        <v>2675</v>
      </c>
      <c r="C51" s="803">
        <v>0</v>
      </c>
      <c r="D51" s="803">
        <v>0</v>
      </c>
      <c r="E51" s="804">
        <v>0</v>
      </c>
      <c r="F51" s="803">
        <v>0</v>
      </c>
      <c r="G51" s="803">
        <v>0</v>
      </c>
    </row>
    <row r="52" spans="1:7" ht="15.6" hidden="1" customHeight="1">
      <c r="A52" s="805" t="s">
        <v>469</v>
      </c>
      <c r="B52" s="806" t="s">
        <v>2676</v>
      </c>
      <c r="C52" s="805"/>
      <c r="D52" s="805"/>
      <c r="E52" s="807"/>
      <c r="F52" s="805"/>
      <c r="G52" s="805">
        <v>0</v>
      </c>
    </row>
    <row r="53" spans="1:7" ht="15.6" hidden="1" customHeight="1">
      <c r="A53" s="808" t="s">
        <v>470</v>
      </c>
      <c r="B53" s="809" t="s">
        <v>2640</v>
      </c>
      <c r="C53" s="810"/>
      <c r="D53" s="808"/>
      <c r="E53" s="811"/>
      <c r="F53" s="808"/>
      <c r="G53" s="808">
        <v>0</v>
      </c>
    </row>
    <row r="54" spans="1:7" s="792" customFormat="1">
      <c r="A54" s="801">
        <v>4</v>
      </c>
      <c r="B54" s="802" t="s">
        <v>2677</v>
      </c>
      <c r="C54" s="804">
        <f>C56</f>
        <v>0</v>
      </c>
      <c r="D54" s="804">
        <f>D56</f>
        <v>0</v>
      </c>
      <c r="E54" s="812">
        <f>E56</f>
        <v>0</v>
      </c>
      <c r="F54" s="812">
        <f>F56</f>
        <v>0</v>
      </c>
      <c r="G54" s="804">
        <f>G56</f>
        <v>4135</v>
      </c>
    </row>
    <row r="55" spans="1:7">
      <c r="A55" s="805" t="s">
        <v>2374</v>
      </c>
      <c r="B55" s="806" t="s">
        <v>2676</v>
      </c>
      <c r="C55" s="813"/>
      <c r="D55" s="813"/>
      <c r="E55" s="814"/>
      <c r="F55" s="805"/>
      <c r="G55" s="813">
        <v>0</v>
      </c>
    </row>
    <row r="56" spans="1:7">
      <c r="A56" s="808" t="s">
        <v>2375</v>
      </c>
      <c r="B56" s="809" t="s">
        <v>2640</v>
      </c>
      <c r="C56" s="811"/>
      <c r="D56" s="811"/>
      <c r="E56" s="790"/>
      <c r="F56" s="835"/>
      <c r="G56" s="811">
        <v>4135</v>
      </c>
    </row>
    <row r="57" spans="1:7" s="792" customFormat="1" ht="15.6" hidden="1" customHeight="1">
      <c r="A57" s="801">
        <v>5</v>
      </c>
      <c r="B57" s="802" t="s">
        <v>2678</v>
      </c>
      <c r="C57" s="803"/>
      <c r="D57" s="803"/>
      <c r="E57" s="812"/>
      <c r="F57" s="803"/>
      <c r="G57" s="803"/>
    </row>
    <row r="58" spans="1:7" ht="15.6" hidden="1" customHeight="1">
      <c r="A58" s="805" t="s">
        <v>1964</v>
      </c>
      <c r="B58" s="806" t="s">
        <v>2676</v>
      </c>
      <c r="C58" s="805"/>
      <c r="D58" s="805"/>
      <c r="E58" s="814"/>
      <c r="F58" s="805"/>
      <c r="G58" s="805"/>
    </row>
    <row r="59" spans="1:7" ht="15.6" hidden="1" customHeight="1">
      <c r="A59" s="808" t="s">
        <v>1965</v>
      </c>
      <c r="B59" s="809" t="s">
        <v>2640</v>
      </c>
      <c r="C59" s="810"/>
      <c r="D59" s="808"/>
      <c r="E59" s="815"/>
      <c r="F59" s="808"/>
      <c r="G59" s="808"/>
    </row>
    <row r="60" spans="1:7" s="792" customFormat="1" ht="15.6" hidden="1" customHeight="1">
      <c r="A60" s="801">
        <v>6</v>
      </c>
      <c r="B60" s="802" t="s">
        <v>2679</v>
      </c>
      <c r="C60" s="803"/>
      <c r="D60" s="803"/>
      <c r="E60" s="812"/>
      <c r="F60" s="803"/>
      <c r="G60" s="803"/>
    </row>
    <row r="61" spans="1:7" ht="15.6" hidden="1" customHeight="1">
      <c r="A61" s="805" t="s">
        <v>2647</v>
      </c>
      <c r="B61" s="806" t="s">
        <v>2676</v>
      </c>
      <c r="C61" s="805"/>
      <c r="D61" s="805"/>
      <c r="E61" s="814"/>
      <c r="F61" s="805"/>
      <c r="G61" s="805"/>
    </row>
    <row r="62" spans="1:7" ht="15.6" hidden="1" customHeight="1">
      <c r="A62" s="808" t="s">
        <v>2648</v>
      </c>
      <c r="B62" s="809" t="s">
        <v>2640</v>
      </c>
      <c r="C62" s="810"/>
      <c r="D62" s="808"/>
      <c r="E62" s="815"/>
      <c r="F62" s="808"/>
      <c r="G62" s="808"/>
    </row>
    <row r="63" spans="1:7" s="792" customFormat="1" ht="15.6" hidden="1" customHeight="1">
      <c r="A63" s="801">
        <v>7</v>
      </c>
      <c r="B63" s="802" t="s">
        <v>2649</v>
      </c>
      <c r="C63" s="803"/>
      <c r="D63" s="803"/>
      <c r="E63" s="812"/>
      <c r="F63" s="803"/>
      <c r="G63" s="803"/>
    </row>
    <row r="64" spans="1:7" ht="15.6" hidden="1" customHeight="1">
      <c r="A64" s="805" t="s">
        <v>2650</v>
      </c>
      <c r="B64" s="806" t="s">
        <v>2676</v>
      </c>
      <c r="C64" s="805"/>
      <c r="D64" s="805"/>
      <c r="E64" s="814"/>
      <c r="F64" s="805"/>
      <c r="G64" s="805"/>
    </row>
    <row r="65" spans="1:7" ht="15.6" hidden="1" customHeight="1">
      <c r="A65" s="808" t="s">
        <v>2651</v>
      </c>
      <c r="B65" s="809" t="s">
        <v>2640</v>
      </c>
      <c r="C65" s="810"/>
      <c r="D65" s="808"/>
      <c r="E65" s="815"/>
      <c r="F65" s="808"/>
      <c r="G65" s="808"/>
    </row>
    <row r="66" spans="1:7" s="792" customFormat="1" ht="15.6" hidden="1" customHeight="1">
      <c r="A66" s="801">
        <v>8</v>
      </c>
      <c r="B66" s="802" t="s">
        <v>2680</v>
      </c>
      <c r="C66" s="804">
        <f>SUM(C67:C68)</f>
        <v>0</v>
      </c>
      <c r="D66" s="804">
        <f>SUM(D67:D68)</f>
        <v>0</v>
      </c>
      <c r="E66" s="804">
        <f>SUM(E67:E68)</f>
        <v>0</v>
      </c>
      <c r="F66" s="803">
        <f>SUM(F67:F68)</f>
        <v>0</v>
      </c>
      <c r="G66" s="804">
        <f>SUM(G67:G68)</f>
        <v>0</v>
      </c>
    </row>
    <row r="67" spans="1:7" ht="15.6" hidden="1" customHeight="1">
      <c r="A67" s="805" t="s">
        <v>2652</v>
      </c>
      <c r="B67" s="806" t="s">
        <v>2676</v>
      </c>
      <c r="C67" s="813"/>
      <c r="D67" s="813"/>
      <c r="E67" s="807"/>
      <c r="F67" s="805"/>
      <c r="G67" s="813"/>
    </row>
    <row r="68" spans="1:7" ht="15.6" hidden="1" customHeight="1">
      <c r="A68" s="808" t="s">
        <v>2653</v>
      </c>
      <c r="B68" s="809" t="s">
        <v>2640</v>
      </c>
      <c r="C68" s="811"/>
      <c r="D68" s="811"/>
      <c r="E68" s="811"/>
      <c r="F68" s="808"/>
      <c r="G68" s="811"/>
    </row>
    <row r="69" spans="1:7" s="792" customFormat="1" ht="31.15" hidden="1" customHeight="1">
      <c r="A69" s="801">
        <v>9</v>
      </c>
      <c r="B69" s="802" t="s">
        <v>2654</v>
      </c>
      <c r="C69" s="803"/>
      <c r="D69" s="803"/>
      <c r="E69" s="812"/>
      <c r="F69" s="803"/>
      <c r="G69" s="803"/>
    </row>
    <row r="70" spans="1:7" ht="15.6" hidden="1" customHeight="1">
      <c r="A70" s="805" t="s">
        <v>2655</v>
      </c>
      <c r="B70" s="806" t="s">
        <v>2676</v>
      </c>
      <c r="C70" s="805"/>
      <c r="D70" s="805"/>
      <c r="E70" s="814"/>
      <c r="F70" s="805"/>
      <c r="G70" s="805"/>
    </row>
    <row r="71" spans="1:7" ht="15.6" hidden="1" customHeight="1">
      <c r="A71" s="808" t="s">
        <v>2656</v>
      </c>
      <c r="B71" s="809" t="s">
        <v>2640</v>
      </c>
      <c r="C71" s="810"/>
      <c r="D71" s="808"/>
      <c r="E71" s="815"/>
      <c r="F71" s="808"/>
      <c r="G71" s="808"/>
    </row>
    <row r="72" spans="1:7" s="792" customFormat="1" ht="15.6" hidden="1" customHeight="1">
      <c r="A72" s="801">
        <v>10</v>
      </c>
      <c r="B72" s="802" t="s">
        <v>2657</v>
      </c>
      <c r="C72" s="803"/>
      <c r="D72" s="803"/>
      <c r="E72" s="812"/>
      <c r="F72" s="803"/>
      <c r="G72" s="803"/>
    </row>
    <row r="73" spans="1:7" ht="15.6" hidden="1" customHeight="1">
      <c r="A73" s="805" t="s">
        <v>2658</v>
      </c>
      <c r="B73" s="806" t="s">
        <v>2676</v>
      </c>
      <c r="C73" s="805"/>
      <c r="D73" s="805"/>
      <c r="E73" s="814"/>
      <c r="F73" s="805"/>
      <c r="G73" s="805"/>
    </row>
    <row r="74" spans="1:7" ht="15.6" hidden="1" customHeight="1">
      <c r="A74" s="808" t="s">
        <v>2659</v>
      </c>
      <c r="B74" s="809" t="s">
        <v>2640</v>
      </c>
      <c r="C74" s="810"/>
      <c r="D74" s="808"/>
      <c r="E74" s="815"/>
      <c r="F74" s="808"/>
      <c r="G74" s="808"/>
    </row>
    <row r="75" spans="1:7" s="792" customFormat="1" ht="15.6" hidden="1" customHeight="1">
      <c r="A75" s="793">
        <v>11</v>
      </c>
      <c r="B75" s="768" t="s">
        <v>2681</v>
      </c>
      <c r="C75" s="793"/>
      <c r="D75" s="793"/>
      <c r="E75" s="777"/>
      <c r="F75" s="793"/>
      <c r="G75" s="793"/>
    </row>
    <row r="76" spans="1:7" ht="15.6" hidden="1" customHeight="1">
      <c r="A76" s="782">
        <v>1</v>
      </c>
      <c r="B76" s="779" t="s">
        <v>2682</v>
      </c>
      <c r="C76" s="782"/>
      <c r="D76" s="782"/>
      <c r="E76" s="781"/>
      <c r="F76" s="782"/>
      <c r="G76" s="782"/>
    </row>
    <row r="77" spans="1:7" ht="15.6" hidden="1" customHeight="1">
      <c r="A77" s="808"/>
      <c r="B77" s="788" t="s">
        <v>2683</v>
      </c>
      <c r="C77" s="808"/>
      <c r="D77" s="808"/>
      <c r="E77" s="815"/>
      <c r="F77" s="808"/>
      <c r="G77" s="808"/>
    </row>
    <row r="78" spans="1:7" s="816" customFormat="1" ht="15.6" hidden="1" customHeight="1">
      <c r="A78" s="782">
        <v>2</v>
      </c>
      <c r="B78" s="779" t="s">
        <v>2681</v>
      </c>
      <c r="C78" s="782"/>
      <c r="D78" s="782"/>
      <c r="E78" s="781"/>
      <c r="F78" s="782"/>
      <c r="G78" s="782"/>
    </row>
    <row r="79" spans="1:7" s="816" customFormat="1" ht="15.6" hidden="1" customHeight="1">
      <c r="A79" s="808"/>
      <c r="B79" s="788" t="s">
        <v>2683</v>
      </c>
      <c r="C79" s="808"/>
      <c r="D79" s="808"/>
      <c r="E79" s="815"/>
      <c r="F79" s="808"/>
      <c r="G79" s="808"/>
    </row>
    <row r="80" spans="1:7" s="816" customFormat="1" ht="15.75" customHeight="1">
      <c r="A80" s="829"/>
      <c r="B80" s="837"/>
      <c r="C80" s="850"/>
      <c r="D80" s="856">
        <f>D13-D20</f>
        <v>70311.704186000017</v>
      </c>
      <c r="E80" s="851"/>
      <c r="F80" s="850"/>
      <c r="G80" s="773"/>
    </row>
    <row r="81" spans="1:7" s="816" customFormat="1">
      <c r="A81" s="772"/>
      <c r="B81" s="838"/>
      <c r="C81" s="852"/>
      <c r="D81" s="855"/>
      <c r="E81" s="853"/>
      <c r="F81" s="852"/>
      <c r="G81" s="773"/>
    </row>
    <row r="82" spans="1:7" s="816" customFormat="1">
      <c r="A82" s="772"/>
      <c r="B82" s="838"/>
      <c r="C82" s="852"/>
      <c r="D82" s="852"/>
      <c r="E82" s="853"/>
      <c r="F82" s="852"/>
      <c r="G82" s="773"/>
    </row>
    <row r="83" spans="1:7" s="816" customFormat="1">
      <c r="A83" s="772"/>
      <c r="B83" s="838"/>
      <c r="C83" s="839"/>
      <c r="D83" s="839"/>
      <c r="E83" s="840"/>
      <c r="F83" s="839"/>
      <c r="G83" s="773"/>
    </row>
    <row r="84" spans="1:7" s="816" customFormat="1">
      <c r="A84" s="772"/>
      <c r="B84" s="838"/>
      <c r="C84" s="839"/>
      <c r="D84" s="839"/>
      <c r="E84" s="840"/>
      <c r="F84" s="839"/>
      <c r="G84" s="773"/>
    </row>
    <row r="85" spans="1:7" s="816" customFormat="1">
      <c r="A85" s="772"/>
      <c r="B85" s="838"/>
      <c r="C85" s="839"/>
      <c r="D85" s="839"/>
      <c r="E85" s="840"/>
      <c r="F85" s="839"/>
      <c r="G85" s="773"/>
    </row>
    <row r="86" spans="1:7">
      <c r="B86" s="792"/>
    </row>
    <row r="87" spans="1:7">
      <c r="B87" s="792"/>
    </row>
    <row r="88" spans="1:7">
      <c r="B88" s="792"/>
    </row>
    <row r="89" spans="1:7">
      <c r="B89" s="792"/>
    </row>
    <row r="90" spans="1:7">
      <c r="B90" s="792"/>
    </row>
    <row r="91" spans="1:7">
      <c r="B91" s="792"/>
    </row>
    <row r="92" spans="1:7">
      <c r="B92" s="792"/>
    </row>
    <row r="93" spans="1:7">
      <c r="B93" s="792"/>
    </row>
    <row r="94" spans="1:7">
      <c r="B94" s="792"/>
    </row>
    <row r="95" spans="1:7">
      <c r="B95" s="792"/>
    </row>
    <row r="96" spans="1:7">
      <c r="B96" s="792"/>
    </row>
    <row r="97" spans="2:2">
      <c r="B97" s="792"/>
    </row>
    <row r="98" spans="2:2">
      <c r="B98" s="792"/>
    </row>
    <row r="99" spans="2:2">
      <c r="B99" s="792"/>
    </row>
    <row r="100" spans="2:2">
      <c r="B100" s="792"/>
    </row>
    <row r="101" spans="2:2">
      <c r="B101" s="792"/>
    </row>
    <row r="102" spans="2:2">
      <c r="B102" s="792"/>
    </row>
    <row r="103" spans="2:2">
      <c r="B103" s="792"/>
    </row>
    <row r="104" spans="2:2">
      <c r="B104" s="792"/>
    </row>
    <row r="105" spans="2:2">
      <c r="B105" s="792"/>
    </row>
    <row r="106" spans="2:2">
      <c r="B106" s="792"/>
    </row>
    <row r="107" spans="2:2">
      <c r="B107" s="792"/>
    </row>
    <row r="108" spans="2:2">
      <c r="B108" s="792"/>
    </row>
    <row r="109" spans="2:2">
      <c r="B109" s="792"/>
    </row>
    <row r="110" spans="2:2">
      <c r="B110" s="792"/>
    </row>
  </sheetData>
  <mergeCells count="14">
    <mergeCell ref="A1:B1"/>
    <mergeCell ref="A2:B2"/>
    <mergeCell ref="A3:B3"/>
    <mergeCell ref="G10:G11"/>
    <mergeCell ref="A6:F6"/>
    <mergeCell ref="A7:F7"/>
    <mergeCell ref="E9:F9"/>
    <mergeCell ref="A10:A11"/>
    <mergeCell ref="B10:B11"/>
    <mergeCell ref="C10:C11"/>
    <mergeCell ref="D10:D11"/>
    <mergeCell ref="E10:E11"/>
    <mergeCell ref="F10:F11"/>
    <mergeCell ref="C3:F4"/>
  </mergeCells>
  <pageMargins left="0.47244094488188998" right="0.23622047244094499" top="0.25" bottom="0.25" header="0.39370078740157499" footer="0.5905511811023620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93"/>
  <sheetViews>
    <sheetView topLeftCell="A7" workbookViewId="0">
      <selection activeCell="C197" sqref="C197"/>
    </sheetView>
  </sheetViews>
  <sheetFormatPr defaultColWidth="9.140625" defaultRowHeight="12.75"/>
  <cols>
    <col min="1" max="1" width="6.5703125" style="170" customWidth="1"/>
    <col min="2" max="2" width="54.42578125" style="169" customWidth="1"/>
    <col min="3" max="3" width="16.85546875" style="168" customWidth="1"/>
    <col min="4" max="4" width="17.85546875" style="168" customWidth="1"/>
    <col min="5" max="5" width="22.28515625" style="168" customWidth="1"/>
    <col min="6" max="6" width="7.5703125" style="168" customWidth="1"/>
    <col min="7" max="7" width="7.85546875" style="407" customWidth="1"/>
    <col min="8" max="8" width="16.28515625" style="407" customWidth="1"/>
    <col min="9" max="9" width="19.7109375" style="168" customWidth="1"/>
    <col min="10" max="10" width="19.5703125" style="169" customWidth="1"/>
    <col min="11" max="16384" width="9.140625" style="169"/>
  </cols>
  <sheetData>
    <row r="1" spans="1:9" ht="15">
      <c r="A1" s="376" t="s">
        <v>1501</v>
      </c>
      <c r="B1" s="376"/>
      <c r="C1" s="347"/>
    </row>
    <row r="2" spans="1:9" ht="15.75">
      <c r="A2" s="21" t="s">
        <v>1500</v>
      </c>
      <c r="B2" s="21"/>
      <c r="C2" s="348"/>
    </row>
    <row r="3" spans="1:9" ht="18">
      <c r="A3" s="862" t="s">
        <v>2243</v>
      </c>
      <c r="B3" s="862"/>
      <c r="C3" s="862"/>
      <c r="D3" s="862"/>
      <c r="E3" s="862"/>
      <c r="F3" s="862"/>
      <c r="G3" s="862"/>
      <c r="H3" s="862"/>
    </row>
    <row r="4" spans="1:9" ht="12" customHeight="1">
      <c r="A4" s="865"/>
      <c r="B4" s="865"/>
      <c r="C4" s="865"/>
      <c r="D4" s="865"/>
      <c r="E4" s="865"/>
      <c r="F4" s="60"/>
      <c r="G4" s="408"/>
      <c r="H4" s="441"/>
    </row>
    <row r="5" spans="1:9" ht="15">
      <c r="E5" s="208"/>
      <c r="F5" s="208"/>
      <c r="G5" s="409"/>
      <c r="H5" s="208" t="s">
        <v>2077</v>
      </c>
    </row>
    <row r="6" spans="1:9" s="1" customFormat="1" ht="23.25" customHeight="1">
      <c r="A6" s="866" t="s">
        <v>2478</v>
      </c>
      <c r="B6" s="866" t="s">
        <v>2479</v>
      </c>
      <c r="C6" s="866"/>
      <c r="D6" s="866" t="s">
        <v>2480</v>
      </c>
      <c r="E6" s="866"/>
      <c r="F6" s="866" t="s">
        <v>2354</v>
      </c>
      <c r="G6" s="866"/>
      <c r="H6" s="871" t="s">
        <v>1786</v>
      </c>
      <c r="I6" s="273"/>
    </row>
    <row r="7" spans="1:9" s="1" customFormat="1" ht="23.25" customHeight="1">
      <c r="A7" s="866"/>
      <c r="B7" s="866"/>
      <c r="C7" s="866"/>
      <c r="D7" s="866"/>
      <c r="E7" s="866"/>
      <c r="F7" s="866"/>
      <c r="G7" s="866"/>
      <c r="H7" s="871"/>
      <c r="I7" s="273"/>
    </row>
    <row r="8" spans="1:9" s="1" customFormat="1" ht="37.5" customHeight="1">
      <c r="A8" s="866"/>
      <c r="B8" s="866"/>
      <c r="C8" s="866"/>
      <c r="D8" s="523" t="s">
        <v>1966</v>
      </c>
      <c r="E8" s="523" t="s">
        <v>4</v>
      </c>
      <c r="F8" s="525" t="s">
        <v>2356</v>
      </c>
      <c r="G8" s="526" t="s">
        <v>2355</v>
      </c>
      <c r="H8" s="524"/>
      <c r="I8" s="273"/>
    </row>
    <row r="9" spans="1:9" s="6" customFormat="1" ht="20.25" customHeight="1">
      <c r="A9" s="287" t="s">
        <v>764</v>
      </c>
      <c r="B9" s="51" t="s">
        <v>2483</v>
      </c>
      <c r="C9" s="349"/>
      <c r="D9" s="38"/>
      <c r="E9" s="38">
        <f>E10+E19</f>
        <v>181263838741</v>
      </c>
      <c r="F9" s="38"/>
      <c r="G9" s="410"/>
      <c r="H9" s="442"/>
      <c r="I9" s="229"/>
    </row>
    <row r="10" spans="1:9" s="9" customFormat="1" ht="18" customHeight="1">
      <c r="A10" s="80" t="s">
        <v>2482</v>
      </c>
      <c r="B10" s="53" t="s">
        <v>2484</v>
      </c>
      <c r="C10" s="350"/>
      <c r="D10" s="40"/>
      <c r="E10" s="40">
        <f>E11+E16</f>
        <v>46944880000</v>
      </c>
      <c r="F10" s="40"/>
      <c r="G10" s="411">
        <f>E10*100/E9</f>
        <v>25.89864604328362</v>
      </c>
      <c r="H10" s="443"/>
      <c r="I10" s="176"/>
    </row>
    <row r="11" spans="1:9" s="9" customFormat="1" ht="18" customHeight="1">
      <c r="A11" s="80">
        <v>1</v>
      </c>
      <c r="B11" s="39" t="s">
        <v>1537</v>
      </c>
      <c r="C11" s="40"/>
      <c r="D11" s="40"/>
      <c r="E11" s="40">
        <f>E12+E13+E14+E15</f>
        <v>10743780000</v>
      </c>
      <c r="F11" s="40"/>
      <c r="G11" s="411"/>
      <c r="H11" s="443"/>
      <c r="I11" s="176"/>
    </row>
    <row r="12" spans="1:9" s="19" customFormat="1" ht="18" customHeight="1">
      <c r="A12" s="278" t="s">
        <v>456</v>
      </c>
      <c r="B12" s="279" t="s">
        <v>455</v>
      </c>
      <c r="C12" s="353"/>
      <c r="D12" s="281"/>
      <c r="E12" s="281">
        <f>9147000000+896500000+81500000-664000000-896500000</f>
        <v>8564500000</v>
      </c>
      <c r="F12" s="280"/>
      <c r="G12" s="426"/>
      <c r="H12" s="448"/>
      <c r="I12" s="158"/>
    </row>
    <row r="13" spans="1:9" s="19" customFormat="1" ht="18" customHeight="1">
      <c r="A13" s="123" t="s">
        <v>457</v>
      </c>
      <c r="B13" s="17" t="s">
        <v>452</v>
      </c>
      <c r="C13" s="351"/>
      <c r="D13" s="13"/>
      <c r="E13" s="13">
        <v>150000000</v>
      </c>
      <c r="F13" s="18"/>
      <c r="G13" s="412"/>
      <c r="H13" s="423"/>
      <c r="I13" s="158"/>
    </row>
    <row r="14" spans="1:9" s="19" customFormat="1" ht="18" customHeight="1">
      <c r="A14" s="123" t="s">
        <v>458</v>
      </c>
      <c r="B14" s="17" t="s">
        <v>2629</v>
      </c>
      <c r="C14" s="351"/>
      <c r="D14" s="13"/>
      <c r="E14" s="13">
        <v>1132780000</v>
      </c>
      <c r="F14" s="18"/>
      <c r="G14" s="412"/>
      <c r="H14" s="423"/>
      <c r="I14" s="158"/>
    </row>
    <row r="15" spans="1:9" s="19" customFormat="1" ht="18" customHeight="1">
      <c r="A15" s="274" t="s">
        <v>459</v>
      </c>
      <c r="B15" s="295" t="s">
        <v>1406</v>
      </c>
      <c r="C15" s="352"/>
      <c r="D15" s="277"/>
      <c r="E15" s="277">
        <v>896500000</v>
      </c>
      <c r="F15" s="276"/>
      <c r="G15" s="413"/>
      <c r="H15" s="439"/>
      <c r="I15" s="158"/>
    </row>
    <row r="16" spans="1:9" s="5" customFormat="1" ht="18" customHeight="1">
      <c r="A16" s="23">
        <v>2</v>
      </c>
      <c r="B16" s="53" t="s">
        <v>1804</v>
      </c>
      <c r="C16" s="350"/>
      <c r="D16" s="282"/>
      <c r="E16" s="282">
        <f>E17+E18</f>
        <v>36201100000</v>
      </c>
      <c r="F16" s="282"/>
      <c r="G16" s="414">
        <f>E16/E9*100</f>
        <v>19.971495832506434</v>
      </c>
      <c r="H16" s="418"/>
      <c r="I16" s="175"/>
    </row>
    <row r="17" spans="1:10" s="19" customFormat="1" ht="18" customHeight="1">
      <c r="A17" s="278" t="s">
        <v>460</v>
      </c>
      <c r="B17" s="279" t="s">
        <v>1803</v>
      </c>
      <c r="C17" s="353"/>
      <c r="D17" s="281"/>
      <c r="E17" s="223">
        <f>35020000000-346000000</f>
        <v>34674000000</v>
      </c>
      <c r="F17" s="280"/>
      <c r="G17" s="426"/>
      <c r="H17" s="448"/>
      <c r="I17" s="158"/>
    </row>
    <row r="18" spans="1:10" s="19" customFormat="1" ht="18" customHeight="1">
      <c r="A18" s="274" t="s">
        <v>461</v>
      </c>
      <c r="B18" s="295" t="s">
        <v>2344</v>
      </c>
      <c r="C18" s="352"/>
      <c r="D18" s="277"/>
      <c r="E18" s="227">
        <f>1527100000</f>
        <v>1527100000</v>
      </c>
      <c r="F18" s="276"/>
      <c r="G18" s="413"/>
      <c r="H18" s="439"/>
      <c r="I18" s="158">
        <v>1184444600</v>
      </c>
      <c r="J18" s="19" t="s">
        <v>2343</v>
      </c>
    </row>
    <row r="19" spans="1:10" s="9" customFormat="1" ht="18" customHeight="1">
      <c r="A19" s="508" t="s">
        <v>765</v>
      </c>
      <c r="B19" s="509" t="s">
        <v>763</v>
      </c>
      <c r="C19" s="510"/>
      <c r="D19" s="40"/>
      <c r="E19" s="478">
        <f>E21+E28+E33</f>
        <v>134318958741</v>
      </c>
      <c r="F19" s="478"/>
      <c r="G19" s="511">
        <f>E19/E9*100</f>
        <v>74.10135395671638</v>
      </c>
      <c r="H19" s="518"/>
      <c r="I19" s="176"/>
    </row>
    <row r="20" spans="1:10" s="9" customFormat="1" ht="18" customHeight="1">
      <c r="A20" s="395">
        <v>1</v>
      </c>
      <c r="B20" s="396" t="s">
        <v>2357</v>
      </c>
      <c r="C20" s="398"/>
      <c r="D20" s="399"/>
      <c r="E20" s="399">
        <f>E21+E28</f>
        <v>130859487800</v>
      </c>
      <c r="F20" s="399"/>
      <c r="G20" s="512">
        <f>E20*100/E19</f>
        <v>97.424435855201409</v>
      </c>
      <c r="H20" s="513"/>
      <c r="I20" s="176"/>
    </row>
    <row r="21" spans="1:10" s="14" customFormat="1" ht="18" customHeight="1">
      <c r="A21" s="55">
        <v>1.1000000000000001</v>
      </c>
      <c r="B21" s="34" t="s">
        <v>467</v>
      </c>
      <c r="C21" s="358"/>
      <c r="D21" s="36"/>
      <c r="E21" s="36">
        <f>D22+D27</f>
        <v>43859487800</v>
      </c>
      <c r="F21" s="35"/>
      <c r="G21" s="491">
        <f>E21*100/E20</f>
        <v>33.516475218849209</v>
      </c>
      <c r="H21" s="455"/>
      <c r="I21" s="177"/>
      <c r="J21" s="177"/>
    </row>
    <row r="22" spans="1:10" s="14" customFormat="1" ht="18" customHeight="1">
      <c r="A22" s="123" t="s">
        <v>2358</v>
      </c>
      <c r="B22" s="17" t="s">
        <v>351</v>
      </c>
      <c r="C22" s="351"/>
      <c r="D22" s="13">
        <f>31154674469+1355252000+7080101331</f>
        <v>39590027800</v>
      </c>
      <c r="E22" s="13"/>
      <c r="F22" s="18"/>
      <c r="G22" s="412">
        <f>D22*100/E21</f>
        <v>90.265595395302356</v>
      </c>
      <c r="H22" s="423"/>
      <c r="I22" s="177"/>
    </row>
    <row r="23" spans="1:10" s="5" customFormat="1" ht="18" customHeight="1">
      <c r="A23" s="318"/>
      <c r="B23" s="528" t="s">
        <v>1515</v>
      </c>
      <c r="C23" s="529"/>
      <c r="D23" s="502"/>
      <c r="E23" s="502"/>
      <c r="F23" s="327"/>
      <c r="G23" s="427"/>
      <c r="H23" s="458"/>
      <c r="I23" s="175"/>
    </row>
    <row r="24" spans="1:10" s="14" customFormat="1" ht="18" customHeight="1">
      <c r="A24" s="123"/>
      <c r="B24" s="213" t="s">
        <v>1516</v>
      </c>
      <c r="C24" s="354"/>
      <c r="D24" s="128">
        <v>53345000</v>
      </c>
      <c r="E24" s="128"/>
      <c r="F24" s="124"/>
      <c r="G24" s="427"/>
      <c r="H24" s="458"/>
      <c r="I24" s="177"/>
    </row>
    <row r="25" spans="1:10" s="14" customFormat="1" ht="18" customHeight="1">
      <c r="A25" s="123"/>
      <c r="B25" s="213" t="s">
        <v>1517</v>
      </c>
      <c r="C25" s="354"/>
      <c r="D25" s="128">
        <v>154400000</v>
      </c>
      <c r="E25" s="128"/>
      <c r="F25" s="124"/>
      <c r="G25" s="427"/>
      <c r="H25" s="458"/>
      <c r="I25" s="177"/>
    </row>
    <row r="26" spans="1:10" s="14" customFormat="1" ht="18" customHeight="1">
      <c r="A26" s="123"/>
      <c r="B26" s="213" t="s">
        <v>1518</v>
      </c>
      <c r="C26" s="354"/>
      <c r="D26" s="128">
        <f>310830000+393770000</f>
        <v>704600000</v>
      </c>
      <c r="E26" s="128"/>
      <c r="F26" s="124"/>
      <c r="G26" s="427"/>
      <c r="H26" s="458"/>
      <c r="I26" s="177"/>
    </row>
    <row r="27" spans="1:10" s="14" customFormat="1" ht="18" customHeight="1">
      <c r="A27" s="123" t="s">
        <v>2359</v>
      </c>
      <c r="B27" s="17" t="s">
        <v>2454</v>
      </c>
      <c r="C27" s="351"/>
      <c r="D27" s="13">
        <f>4181984000+87476000</f>
        <v>4269460000</v>
      </c>
      <c r="E27" s="13"/>
      <c r="F27" s="18"/>
      <c r="G27" s="412">
        <f>D27*100/E21</f>
        <v>9.7344046046976409</v>
      </c>
      <c r="H27" s="423"/>
      <c r="I27" s="177"/>
    </row>
    <row r="28" spans="1:10" s="14" customFormat="1" ht="18" customHeight="1">
      <c r="A28" s="123">
        <v>1.2</v>
      </c>
      <c r="B28" s="7" t="s">
        <v>2446</v>
      </c>
      <c r="C28" s="359"/>
      <c r="D28" s="4"/>
      <c r="E28" s="4">
        <f>68430861431+18569138569</f>
        <v>87000000000</v>
      </c>
      <c r="F28" s="8"/>
      <c r="G28" s="483">
        <f>E28*100/E20</f>
        <v>66.483524781150791</v>
      </c>
      <c r="H28" s="455"/>
      <c r="I28" s="177"/>
    </row>
    <row r="29" spans="1:10" s="75" customFormat="1" ht="18" customHeight="1">
      <c r="A29" s="125"/>
      <c r="B29" s="213" t="s">
        <v>1533</v>
      </c>
      <c r="C29" s="354"/>
      <c r="D29" s="128">
        <v>13344831300</v>
      </c>
      <c r="E29" s="128"/>
      <c r="F29" s="124"/>
      <c r="G29" s="427"/>
      <c r="H29" s="458"/>
      <c r="I29" s="315"/>
    </row>
    <row r="30" spans="1:10" s="75" customFormat="1" ht="18" customHeight="1">
      <c r="A30" s="125"/>
      <c r="B30" s="213" t="s">
        <v>1514</v>
      </c>
      <c r="C30" s="354"/>
      <c r="D30" s="128">
        <v>90286690199</v>
      </c>
      <c r="E30" s="128"/>
      <c r="F30" s="124"/>
      <c r="G30" s="427"/>
      <c r="H30" s="458"/>
      <c r="I30" s="315"/>
    </row>
    <row r="31" spans="1:10" s="314" customFormat="1" ht="18" customHeight="1">
      <c r="A31" s="326"/>
      <c r="B31" s="528" t="s">
        <v>1531</v>
      </c>
      <c r="C31" s="529"/>
      <c r="D31" s="502">
        <v>87000000000</v>
      </c>
      <c r="E31" s="502"/>
      <c r="F31" s="327"/>
      <c r="G31" s="427"/>
      <c r="H31" s="458"/>
      <c r="I31" s="313"/>
    </row>
    <row r="32" spans="1:10" s="75" customFormat="1" ht="18" customHeight="1">
      <c r="A32" s="466"/>
      <c r="B32" s="341" t="s">
        <v>1534</v>
      </c>
      <c r="C32" s="356"/>
      <c r="D32" s="530">
        <f>D29+D30-D31</f>
        <v>16631521499</v>
      </c>
      <c r="E32" s="530"/>
      <c r="F32" s="467"/>
      <c r="G32" s="531"/>
      <c r="H32" s="532"/>
      <c r="I32" s="315"/>
    </row>
    <row r="33" spans="1:9" s="14" customFormat="1" ht="18.75" customHeight="1">
      <c r="A33" s="533">
        <v>2</v>
      </c>
      <c r="B33" s="534" t="s">
        <v>2450</v>
      </c>
      <c r="C33" s="535"/>
      <c r="D33" s="4"/>
      <c r="E33" s="406">
        <f>SUM(D34:D50)</f>
        <v>3459470941</v>
      </c>
      <c r="F33" s="473"/>
      <c r="G33" s="497">
        <f>E33*100/E19</f>
        <v>2.5755641447985842</v>
      </c>
      <c r="H33" s="536"/>
      <c r="I33" s="177">
        <f>160153576059+9812816820</f>
        <v>169966392879</v>
      </c>
    </row>
    <row r="34" spans="1:9" s="306" customFormat="1" ht="18.75" customHeight="1">
      <c r="A34" s="537">
        <v>2.1</v>
      </c>
      <c r="B34" s="307" t="s">
        <v>478</v>
      </c>
      <c r="C34" s="355"/>
      <c r="D34" s="514">
        <v>600000000</v>
      </c>
      <c r="E34" s="514"/>
      <c r="F34" s="538"/>
      <c r="G34" s="539"/>
      <c r="H34" s="540"/>
      <c r="I34" s="305" t="e">
        <f>E9-I33-E61-E70-#REF!-E71-#REF!-E72-#REF!</f>
        <v>#REF!</v>
      </c>
    </row>
    <row r="35" spans="1:9" s="306" customFormat="1" ht="18.75" customHeight="1">
      <c r="A35" s="537">
        <v>2.2000000000000002</v>
      </c>
      <c r="B35" s="307" t="s">
        <v>479</v>
      </c>
      <c r="C35" s="355"/>
      <c r="D35" s="514">
        <v>160000000</v>
      </c>
      <c r="E35" s="514"/>
      <c r="F35" s="538"/>
      <c r="G35" s="539"/>
      <c r="H35" s="540"/>
      <c r="I35" s="305"/>
    </row>
    <row r="36" spans="1:9" s="306" customFormat="1" ht="18.75" customHeight="1">
      <c r="A36" s="537">
        <v>2.2999999999999998</v>
      </c>
      <c r="B36" s="307" t="s">
        <v>2062</v>
      </c>
      <c r="C36" s="355"/>
      <c r="D36" s="514">
        <v>230300000</v>
      </c>
      <c r="E36" s="514"/>
      <c r="F36" s="538"/>
      <c r="G36" s="539"/>
      <c r="H36" s="540"/>
      <c r="I36" s="305" t="s">
        <v>2345</v>
      </c>
    </row>
    <row r="37" spans="1:9" s="306" customFormat="1" ht="18.75" customHeight="1">
      <c r="A37" s="537">
        <v>2.4</v>
      </c>
      <c r="B37" s="213" t="s">
        <v>2334</v>
      </c>
      <c r="C37" s="354"/>
      <c r="D37" s="135">
        <f>236766700+45002300</f>
        <v>281769000</v>
      </c>
      <c r="E37" s="135"/>
      <c r="F37" s="201"/>
      <c r="G37" s="415"/>
      <c r="H37" s="449"/>
      <c r="I37" s="305"/>
    </row>
    <row r="38" spans="1:9" s="114" customFormat="1" ht="18.75" customHeight="1">
      <c r="A38" s="537">
        <v>2.5</v>
      </c>
      <c r="B38" s="213" t="s">
        <v>2063</v>
      </c>
      <c r="C38" s="354"/>
      <c r="D38" s="135">
        <v>97800000</v>
      </c>
      <c r="E38" s="135"/>
      <c r="F38" s="201"/>
      <c r="G38" s="415"/>
      <c r="H38" s="449"/>
      <c r="I38" s="115"/>
    </row>
    <row r="39" spans="1:9" s="114" customFormat="1" ht="18.75" customHeight="1">
      <c r="A39" s="537">
        <v>2.6</v>
      </c>
      <c r="B39" s="213" t="s">
        <v>2245</v>
      </c>
      <c r="C39" s="354"/>
      <c r="D39" s="135">
        <f>97307200+2000000</f>
        <v>99307200</v>
      </c>
      <c r="E39" s="135"/>
      <c r="F39" s="201"/>
      <c r="G39" s="415"/>
      <c r="H39" s="449"/>
      <c r="I39" s="115"/>
    </row>
    <row r="40" spans="1:9" s="114" customFormat="1" ht="18.75" customHeight="1">
      <c r="A40" s="537">
        <v>2.7</v>
      </c>
      <c r="B40" s="213" t="s">
        <v>1856</v>
      </c>
      <c r="C40" s="354"/>
      <c r="D40" s="135">
        <v>1420748114</v>
      </c>
      <c r="E40" s="135"/>
      <c r="F40" s="201"/>
      <c r="G40" s="415"/>
      <c r="H40" s="449"/>
      <c r="I40" s="115"/>
    </row>
    <row r="41" spans="1:9" s="306" customFormat="1" ht="18.75" customHeight="1">
      <c r="A41" s="537">
        <v>2.8</v>
      </c>
      <c r="B41" s="307" t="s">
        <v>2244</v>
      </c>
      <c r="C41" s="355"/>
      <c r="D41" s="309">
        <v>255899172</v>
      </c>
      <c r="E41" s="309"/>
      <c r="F41" s="308"/>
      <c r="G41" s="416"/>
      <c r="H41" s="450"/>
      <c r="I41" s="305"/>
    </row>
    <row r="42" spans="1:9" s="114" customFormat="1" ht="18.75" customHeight="1">
      <c r="A42" s="537">
        <v>2.9</v>
      </c>
      <c r="B42" s="213" t="s">
        <v>2247</v>
      </c>
      <c r="C42" s="354"/>
      <c r="D42" s="135">
        <v>121240000</v>
      </c>
      <c r="E42" s="135"/>
      <c r="F42" s="201"/>
      <c r="G42" s="415"/>
      <c r="H42" s="449"/>
      <c r="I42" s="115"/>
    </row>
    <row r="43" spans="1:9" s="114" customFormat="1" ht="18.75" customHeight="1">
      <c r="A43" s="537">
        <v>2.1</v>
      </c>
      <c r="B43" s="213" t="s">
        <v>2246</v>
      </c>
      <c r="C43" s="354"/>
      <c r="D43" s="135">
        <v>24182000</v>
      </c>
      <c r="E43" s="135"/>
      <c r="F43" s="201"/>
      <c r="G43" s="415"/>
      <c r="H43" s="449"/>
      <c r="I43" s="115"/>
    </row>
    <row r="44" spans="1:9" s="114" customFormat="1" ht="18.75" customHeight="1">
      <c r="A44" s="537">
        <v>2.11</v>
      </c>
      <c r="B44" s="213" t="s">
        <v>2249</v>
      </c>
      <c r="C44" s="354"/>
      <c r="D44" s="135">
        <v>23265000</v>
      </c>
      <c r="E44" s="135"/>
      <c r="F44" s="201"/>
      <c r="G44" s="415"/>
      <c r="H44" s="449"/>
      <c r="I44" s="115"/>
    </row>
    <row r="45" spans="1:9" s="114" customFormat="1" ht="18.75" customHeight="1">
      <c r="A45" s="537">
        <v>2.12</v>
      </c>
      <c r="B45" s="213" t="s">
        <v>2250</v>
      </c>
      <c r="C45" s="354"/>
      <c r="D45" s="135">
        <v>14100000</v>
      </c>
      <c r="E45" s="135"/>
      <c r="F45" s="201"/>
      <c r="G45" s="415"/>
      <c r="H45" s="449"/>
      <c r="I45" s="115"/>
    </row>
    <row r="46" spans="1:9" s="114" customFormat="1" ht="18.75" customHeight="1">
      <c r="A46" s="537">
        <v>2.13</v>
      </c>
      <c r="B46" s="213" t="s">
        <v>2251</v>
      </c>
      <c r="C46" s="354"/>
      <c r="D46" s="135">
        <v>30000000</v>
      </c>
      <c r="E46" s="135"/>
      <c r="F46" s="201"/>
      <c r="G46" s="415"/>
      <c r="H46" s="449"/>
      <c r="I46" s="115"/>
    </row>
    <row r="47" spans="1:9" s="114" customFormat="1" ht="18.75" customHeight="1">
      <c r="A47" s="537">
        <v>2.14</v>
      </c>
      <c r="B47" s="213" t="s">
        <v>2087</v>
      </c>
      <c r="C47" s="354"/>
      <c r="D47" s="135">
        <v>34653500</v>
      </c>
      <c r="E47" s="135"/>
      <c r="F47" s="201"/>
      <c r="G47" s="415"/>
      <c r="H47" s="449"/>
      <c r="I47" s="115"/>
    </row>
    <row r="48" spans="1:9" s="114" customFormat="1" ht="18.75" customHeight="1">
      <c r="A48" s="537">
        <v>2.15</v>
      </c>
      <c r="B48" s="213" t="s">
        <v>2248</v>
      </c>
      <c r="C48" s="354"/>
      <c r="D48" s="135">
        <v>18409500</v>
      </c>
      <c r="E48" s="135"/>
      <c r="F48" s="201"/>
      <c r="G48" s="415"/>
      <c r="H48" s="449"/>
      <c r="I48" s="115"/>
    </row>
    <row r="49" spans="1:10" s="114" customFormat="1" ht="18.75" customHeight="1">
      <c r="A49" s="537">
        <v>2.16</v>
      </c>
      <c r="B49" s="213" t="s">
        <v>466</v>
      </c>
      <c r="C49" s="354"/>
      <c r="D49" s="135">
        <f>28351455+1500000</f>
        <v>29851455</v>
      </c>
      <c r="E49" s="135"/>
      <c r="F49" s="201"/>
      <c r="G49" s="415"/>
      <c r="H49" s="449"/>
      <c r="I49" s="115">
        <f>SUM(E39:E49)</f>
        <v>0</v>
      </c>
    </row>
    <row r="50" spans="1:10" s="114" customFormat="1" ht="18.75" customHeight="1">
      <c r="A50" s="537">
        <v>2.17</v>
      </c>
      <c r="B50" s="341" t="s">
        <v>2632</v>
      </c>
      <c r="C50" s="356"/>
      <c r="D50" s="291">
        <v>17946000</v>
      </c>
      <c r="E50" s="291"/>
      <c r="F50" s="290"/>
      <c r="G50" s="417"/>
      <c r="H50" s="451"/>
      <c r="I50" s="115"/>
    </row>
    <row r="51" spans="1:10" s="5" customFormat="1" ht="18.75" customHeight="1">
      <c r="A51" s="541"/>
      <c r="B51" s="393" t="s">
        <v>1532</v>
      </c>
      <c r="C51" s="394"/>
      <c r="D51" s="282">
        <f>D52+D53+D54+D55+D56+D57</f>
        <v>23039541900</v>
      </c>
      <c r="E51" s="282"/>
      <c r="F51" s="282"/>
      <c r="G51" s="414">
        <f>D51*100/E20</f>
        <v>17.606321320172551</v>
      </c>
      <c r="H51" s="418"/>
      <c r="I51" s="175"/>
    </row>
    <row r="52" spans="1:10" s="114" customFormat="1" ht="18.75" customHeight="1">
      <c r="A52" s="542" t="s">
        <v>10</v>
      </c>
      <c r="B52" s="391" t="s">
        <v>2352</v>
      </c>
      <c r="C52" s="392"/>
      <c r="D52" s="543">
        <v>3716530900</v>
      </c>
      <c r="E52" s="543"/>
      <c r="F52" s="544"/>
      <c r="G52" s="545">
        <f>D52*100/D51</f>
        <v>16.131097207275637</v>
      </c>
      <c r="H52" s="546"/>
      <c r="I52" s="115"/>
    </row>
    <row r="53" spans="1:10" s="114" customFormat="1" ht="18.75" customHeight="1">
      <c r="A53" s="547" t="s">
        <v>10</v>
      </c>
      <c r="B53" s="316" t="s">
        <v>2463</v>
      </c>
      <c r="C53" s="357"/>
      <c r="D53" s="135">
        <v>5777100000</v>
      </c>
      <c r="E53" s="135"/>
      <c r="F53" s="201"/>
      <c r="G53" s="545">
        <f>D53*100/D51</f>
        <v>25.074717305902684</v>
      </c>
      <c r="H53" s="449"/>
      <c r="I53" s="115"/>
    </row>
    <row r="54" spans="1:10" s="114" customFormat="1" ht="18.75" customHeight="1">
      <c r="A54" s="547" t="s">
        <v>10</v>
      </c>
      <c r="B54" s="316" t="s">
        <v>1851</v>
      </c>
      <c r="C54" s="357"/>
      <c r="D54" s="135">
        <v>79610000</v>
      </c>
      <c r="E54" s="135"/>
      <c r="F54" s="201"/>
      <c r="G54" s="545">
        <f>D54*100/D51</f>
        <v>0.34553638412402637</v>
      </c>
      <c r="H54" s="449"/>
      <c r="I54" s="115"/>
    </row>
    <row r="55" spans="1:10" s="114" customFormat="1" ht="18.75" customHeight="1">
      <c r="A55" s="547" t="s">
        <v>10</v>
      </c>
      <c r="B55" s="316" t="s">
        <v>1852</v>
      </c>
      <c r="C55" s="357"/>
      <c r="D55" s="135">
        <f>587358000+8090003000</f>
        <v>8677361000</v>
      </c>
      <c r="E55" s="135"/>
      <c r="F55" s="201"/>
      <c r="G55" s="545">
        <f>D55*100/D51</f>
        <v>37.662905962553012</v>
      </c>
      <c r="H55" s="449"/>
      <c r="I55" s="115"/>
    </row>
    <row r="56" spans="1:10" s="114" customFormat="1" ht="18.75" customHeight="1">
      <c r="A56" s="547" t="s">
        <v>10</v>
      </c>
      <c r="B56" s="316" t="s">
        <v>1853</v>
      </c>
      <c r="C56" s="357"/>
      <c r="D56" s="135">
        <v>341500000</v>
      </c>
      <c r="E56" s="135"/>
      <c r="F56" s="201"/>
      <c r="G56" s="545">
        <f>D56*100/D51</f>
        <v>1.4822343320984173</v>
      </c>
      <c r="H56" s="449"/>
      <c r="I56" s="115"/>
    </row>
    <row r="57" spans="1:10" s="114" customFormat="1" ht="18.75" customHeight="1">
      <c r="A57" s="547" t="s">
        <v>10</v>
      </c>
      <c r="B57" s="316" t="s">
        <v>2351</v>
      </c>
      <c r="C57" s="357"/>
      <c r="D57" s="291">
        <v>4447440000</v>
      </c>
      <c r="E57" s="291"/>
      <c r="F57" s="290"/>
      <c r="G57" s="545">
        <f>D57*100/D51</f>
        <v>19.303508808046221</v>
      </c>
      <c r="H57" s="451"/>
      <c r="I57" s="115"/>
    </row>
    <row r="58" spans="1:10" s="14" customFormat="1" ht="18.75" customHeight="1">
      <c r="A58" s="287" t="s">
        <v>776</v>
      </c>
      <c r="B58" s="51" t="s">
        <v>777</v>
      </c>
      <c r="C58" s="349"/>
      <c r="D58" s="292"/>
      <c r="E58" s="292"/>
      <c r="F58" s="292"/>
      <c r="G58" s="418"/>
      <c r="H58" s="418"/>
      <c r="I58" s="177" t="e">
        <f>E61+E70+#REF!+E71+#REF!+E72+#REF!</f>
        <v>#REF!</v>
      </c>
      <c r="J58" s="177"/>
    </row>
    <row r="59" spans="1:10" s="14" customFormat="1" ht="18.75" customHeight="1">
      <c r="A59" s="287"/>
      <c r="B59" s="51" t="s">
        <v>1967</v>
      </c>
      <c r="C59" s="504">
        <f>E9-E59</f>
        <v>10053958634.600006</v>
      </c>
      <c r="D59" s="292">
        <f>E85+D146</f>
        <v>7685069434.5999985</v>
      </c>
      <c r="E59" s="479">
        <f>E60+E75+E84+E86+E155-1184444600</f>
        <v>171209880106.39999</v>
      </c>
      <c r="F59" s="479"/>
      <c r="G59" s="418"/>
      <c r="H59" s="418"/>
      <c r="I59" s="177"/>
      <c r="J59" s="177"/>
    </row>
    <row r="60" spans="1:10" s="14" customFormat="1" ht="18.75" customHeight="1">
      <c r="A60" s="287" t="s">
        <v>2482</v>
      </c>
      <c r="B60" s="51" t="s">
        <v>1958</v>
      </c>
      <c r="C60" s="349"/>
      <c r="D60" s="292">
        <f>C59-D59</f>
        <v>2368889200.0000076</v>
      </c>
      <c r="E60" s="479">
        <f>E61+E70+E71+E72</f>
        <v>9186761570</v>
      </c>
      <c r="F60" s="479"/>
      <c r="G60" s="418"/>
      <c r="H60" s="418"/>
      <c r="I60" s="177"/>
      <c r="J60" s="177"/>
    </row>
    <row r="61" spans="1:10" s="84" customFormat="1" ht="18.75" customHeight="1">
      <c r="A61" s="80" t="s">
        <v>2358</v>
      </c>
      <c r="B61" s="53" t="s">
        <v>2464</v>
      </c>
      <c r="C61" s="350"/>
      <c r="D61" s="40"/>
      <c r="E61" s="400">
        <f>E62+E65+E68+E69</f>
        <v>8230829764</v>
      </c>
      <c r="F61" s="400"/>
      <c r="G61" s="411">
        <f>E61*100/D51</f>
        <v>35.724797826817905</v>
      </c>
      <c r="H61" s="443"/>
      <c r="I61" s="176" t="e">
        <f>E19-I58</f>
        <v>#REF!</v>
      </c>
      <c r="J61" s="321">
        <f>J58-J49</f>
        <v>0</v>
      </c>
    </row>
    <row r="62" spans="1:10" s="14" customFormat="1" ht="18.75" customHeight="1">
      <c r="A62" s="55">
        <v>1</v>
      </c>
      <c r="B62" s="34" t="s">
        <v>2466</v>
      </c>
      <c r="C62" s="358"/>
      <c r="D62" s="36"/>
      <c r="E62" s="310">
        <f>E63+E64</f>
        <v>4083866081</v>
      </c>
      <c r="F62" s="310"/>
      <c r="G62" s="437"/>
      <c r="H62" s="452"/>
      <c r="I62" s="175">
        <f>121950499718+3186420941</f>
        <v>125136920659</v>
      </c>
    </row>
    <row r="63" spans="1:10" s="19" customFormat="1" ht="18.75" customHeight="1">
      <c r="A63" s="123" t="s">
        <v>456</v>
      </c>
      <c r="B63" s="17" t="s">
        <v>368</v>
      </c>
      <c r="C63" s="351"/>
      <c r="D63" s="13"/>
      <c r="E63" s="13">
        <v>2265200331</v>
      </c>
      <c r="F63" s="18"/>
      <c r="G63" s="412">
        <f>E63*100/D52</f>
        <v>60.949320534372525</v>
      </c>
      <c r="H63" s="423"/>
      <c r="I63" s="158" t="e">
        <f>I62-I61</f>
        <v>#REF!</v>
      </c>
    </row>
    <row r="64" spans="1:10" s="19" customFormat="1" ht="18.75" customHeight="1">
      <c r="A64" s="123" t="s">
        <v>457</v>
      </c>
      <c r="B64" s="17" t="s">
        <v>2463</v>
      </c>
      <c r="C64" s="351"/>
      <c r="D64" s="13"/>
      <c r="E64" s="13">
        <v>1818665750</v>
      </c>
      <c r="F64" s="18"/>
      <c r="G64" s="412">
        <f>E64*100/D53</f>
        <v>31.48060012809195</v>
      </c>
      <c r="H64" s="423"/>
      <c r="I64" s="158"/>
    </row>
    <row r="65" spans="1:9" s="14" customFormat="1" ht="18.75" customHeight="1">
      <c r="A65" s="56">
        <v>2</v>
      </c>
      <c r="B65" s="7" t="s">
        <v>201</v>
      </c>
      <c r="C65" s="359"/>
      <c r="D65" s="4"/>
      <c r="E65" s="311">
        <f>E66+E67</f>
        <v>1707998483</v>
      </c>
      <c r="F65" s="471"/>
      <c r="G65" s="419"/>
      <c r="H65" s="453"/>
      <c r="I65" s="175"/>
    </row>
    <row r="66" spans="1:9" s="19" customFormat="1" ht="18.75" customHeight="1">
      <c r="A66" s="123">
        <v>2.1</v>
      </c>
      <c r="B66" s="17" t="s">
        <v>235</v>
      </c>
      <c r="C66" s="351"/>
      <c r="D66" s="13"/>
      <c r="E66" s="13">
        <v>41180649</v>
      </c>
      <c r="F66" s="18"/>
      <c r="G66" s="412">
        <f>E66*100/D54</f>
        <v>51.727985177741488</v>
      </c>
      <c r="H66" s="423"/>
      <c r="I66" s="158"/>
    </row>
    <row r="67" spans="1:9" s="19" customFormat="1" ht="18.75" customHeight="1">
      <c r="A67" s="123">
        <v>2.2000000000000002</v>
      </c>
      <c r="B67" s="17" t="s">
        <v>236</v>
      </c>
      <c r="C67" s="351"/>
      <c r="D67" s="13"/>
      <c r="E67" s="13">
        <f>119942688+1546875146</f>
        <v>1666817834</v>
      </c>
      <c r="F67" s="18"/>
      <c r="G67" s="412">
        <f>E67*100/D55</f>
        <v>19.208810535829961</v>
      </c>
      <c r="H67" s="423"/>
      <c r="I67" s="158"/>
    </row>
    <row r="68" spans="1:9" s="14" customFormat="1" ht="18.75" customHeight="1">
      <c r="A68" s="56">
        <v>3</v>
      </c>
      <c r="B68" s="7" t="s">
        <v>561</v>
      </c>
      <c r="C68" s="359"/>
      <c r="D68" s="4"/>
      <c r="E68" s="311">
        <v>296758600</v>
      </c>
      <c r="F68" s="471"/>
      <c r="G68" s="419">
        <f>E68*100/D56</f>
        <v>86.898565153733529</v>
      </c>
      <c r="H68" s="453"/>
      <c r="I68" s="175"/>
    </row>
    <row r="69" spans="1:9" s="14" customFormat="1" ht="18.75" customHeight="1">
      <c r="A69" s="57">
        <v>4</v>
      </c>
      <c r="B69" s="42" t="s">
        <v>363</v>
      </c>
      <c r="C69" s="360"/>
      <c r="D69" s="44"/>
      <c r="E69" s="312">
        <v>2142206600</v>
      </c>
      <c r="F69" s="472"/>
      <c r="G69" s="420">
        <f>E69*100/D57</f>
        <v>48.167183818106594</v>
      </c>
      <c r="H69" s="454"/>
      <c r="I69" s="175"/>
    </row>
    <row r="70" spans="1:9" s="84" customFormat="1" ht="18.75" customHeight="1">
      <c r="A70" s="80" t="s">
        <v>2359</v>
      </c>
      <c r="B70" s="53" t="s">
        <v>2253</v>
      </c>
      <c r="C70" s="350"/>
      <c r="D70" s="83"/>
      <c r="E70" s="40">
        <f>521339613+211883505+46673188</f>
        <v>779896306</v>
      </c>
      <c r="F70" s="40"/>
      <c r="G70" s="411"/>
      <c r="H70" s="443"/>
      <c r="I70" s="321">
        <v>521339613</v>
      </c>
    </row>
    <row r="71" spans="1:9" s="84" customFormat="1" ht="18.75" customHeight="1">
      <c r="A71" s="80" t="s">
        <v>239</v>
      </c>
      <c r="B71" s="53" t="s">
        <v>1957</v>
      </c>
      <c r="C71" s="350"/>
      <c r="D71" s="83"/>
      <c r="E71" s="323">
        <f>98000000+1200000+3889500</f>
        <v>103089500</v>
      </c>
      <c r="F71" s="323"/>
      <c r="G71" s="421"/>
      <c r="H71" s="444"/>
      <c r="I71" s="324" t="e">
        <f>E71+#REF!+#REF!+#REF!</f>
        <v>#REF!</v>
      </c>
    </row>
    <row r="72" spans="1:9" s="84" customFormat="1" ht="18.75" customHeight="1">
      <c r="A72" s="80" t="s">
        <v>1959</v>
      </c>
      <c r="B72" s="53" t="s">
        <v>2252</v>
      </c>
      <c r="C72" s="350"/>
      <c r="D72" s="83"/>
      <c r="E72" s="323">
        <f>65746000+7200000</f>
        <v>72946000</v>
      </c>
      <c r="F72" s="323"/>
      <c r="G72" s="421"/>
      <c r="H72" s="444"/>
      <c r="I72" s="321"/>
    </row>
    <row r="73" spans="1:9" s="84" customFormat="1" ht="18.75" customHeight="1">
      <c r="A73" s="80" t="s">
        <v>765</v>
      </c>
      <c r="B73" s="53" t="s">
        <v>1960</v>
      </c>
      <c r="C73" s="350"/>
      <c r="D73" s="548"/>
      <c r="E73" s="323">
        <f>E74+E86</f>
        <v>137104095437</v>
      </c>
      <c r="F73" s="323"/>
      <c r="G73" s="421">
        <f>E73*100/E59</f>
        <v>80.079546432598036</v>
      </c>
      <c r="H73" s="444"/>
      <c r="I73" s="321"/>
    </row>
    <row r="74" spans="1:9" s="9" customFormat="1" ht="18.75" customHeight="1">
      <c r="A74" s="80" t="s">
        <v>2358</v>
      </c>
      <c r="B74" s="53" t="s">
        <v>1961</v>
      </c>
      <c r="C74" s="350"/>
      <c r="D74" s="40"/>
      <c r="E74" s="40">
        <f>E75+E84</f>
        <v>9812816820</v>
      </c>
      <c r="F74" s="40"/>
      <c r="G74" s="411">
        <f>E74*100/E73</f>
        <v>7.1572018244407856</v>
      </c>
      <c r="H74" s="506"/>
      <c r="I74" s="176">
        <v>10743780000</v>
      </c>
    </row>
    <row r="75" spans="1:9" s="192" customFormat="1" ht="18.75" customHeight="1">
      <c r="A75" s="401">
        <v>1</v>
      </c>
      <c r="B75" s="402" t="s">
        <v>1962</v>
      </c>
      <c r="C75" s="403"/>
      <c r="D75" s="336"/>
      <c r="E75" s="405">
        <f>SUM(E76:E83)</f>
        <v>9662816820</v>
      </c>
      <c r="F75" s="335"/>
      <c r="G75" s="438"/>
      <c r="H75" s="507"/>
      <c r="I75" s="317"/>
    </row>
    <row r="76" spans="1:9" s="5" customFormat="1" ht="18.75" customHeight="1">
      <c r="A76" s="123" t="s">
        <v>456</v>
      </c>
      <c r="B76" s="17" t="s">
        <v>1821</v>
      </c>
      <c r="C76" s="351"/>
      <c r="D76" s="13"/>
      <c r="E76" s="13">
        <v>3502991228</v>
      </c>
      <c r="F76" s="18"/>
      <c r="G76" s="412"/>
      <c r="H76" s="423"/>
      <c r="I76" s="175">
        <v>9662816820</v>
      </c>
    </row>
    <row r="77" spans="1:9" s="5" customFormat="1" ht="18.75" customHeight="1">
      <c r="A77" s="123">
        <v>1.2</v>
      </c>
      <c r="B77" s="17" t="s">
        <v>1822</v>
      </c>
      <c r="C77" s="351"/>
      <c r="D77" s="13"/>
      <c r="E77" s="13">
        <v>588801208</v>
      </c>
      <c r="F77" s="18"/>
      <c r="G77" s="412"/>
      <c r="H77" s="423"/>
      <c r="I77" s="175">
        <f>I74-I76</f>
        <v>1080963180</v>
      </c>
    </row>
    <row r="78" spans="1:9" s="5" customFormat="1" ht="18.75" customHeight="1">
      <c r="A78" s="123">
        <v>1.3</v>
      </c>
      <c r="B78" s="17" t="s">
        <v>1823</v>
      </c>
      <c r="C78" s="351"/>
      <c r="D78" s="13"/>
      <c r="E78" s="13">
        <v>236000000</v>
      </c>
      <c r="F78" s="18"/>
      <c r="G78" s="412"/>
      <c r="H78" s="423"/>
      <c r="I78" s="175">
        <f>I77-E85</f>
        <v>150000000</v>
      </c>
    </row>
    <row r="79" spans="1:9" s="5" customFormat="1" ht="18.75" customHeight="1">
      <c r="A79" s="123">
        <v>1.4</v>
      </c>
      <c r="B79" s="17" t="s">
        <v>1824</v>
      </c>
      <c r="C79" s="351"/>
      <c r="D79" s="13"/>
      <c r="E79" s="13">
        <v>2553207564</v>
      </c>
      <c r="F79" s="18"/>
      <c r="G79" s="412"/>
      <c r="H79" s="423"/>
      <c r="I79" s="175"/>
    </row>
    <row r="80" spans="1:9" s="5" customFormat="1" ht="18.75" customHeight="1">
      <c r="A80" s="123">
        <v>1.5</v>
      </c>
      <c r="B80" s="17" t="s">
        <v>1825</v>
      </c>
      <c r="C80" s="351"/>
      <c r="D80" s="13"/>
      <c r="E80" s="13">
        <v>883867320</v>
      </c>
      <c r="F80" s="18"/>
      <c r="G80" s="412"/>
      <c r="H80" s="423"/>
      <c r="I80" s="175"/>
    </row>
    <row r="81" spans="1:9" s="5" customFormat="1" ht="18.75" customHeight="1">
      <c r="A81" s="123">
        <v>1.6</v>
      </c>
      <c r="B81" s="17" t="s">
        <v>1826</v>
      </c>
      <c r="C81" s="351"/>
      <c r="D81" s="13"/>
      <c r="E81" s="13">
        <v>203937500</v>
      </c>
      <c r="F81" s="18"/>
      <c r="G81" s="412"/>
      <c r="H81" s="423"/>
      <c r="I81" s="175"/>
    </row>
    <row r="82" spans="1:9" s="5" customFormat="1" ht="18.75" customHeight="1">
      <c r="A82" s="123">
        <v>1.7</v>
      </c>
      <c r="B82" s="17" t="s">
        <v>1847</v>
      </c>
      <c r="C82" s="351"/>
      <c r="D82" s="13"/>
      <c r="E82" s="13">
        <v>1072800000</v>
      </c>
      <c r="F82" s="18"/>
      <c r="G82" s="412"/>
      <c r="H82" s="423"/>
      <c r="I82" s="175"/>
    </row>
    <row r="83" spans="1:9" s="5" customFormat="1" ht="18.75" customHeight="1">
      <c r="A83" s="123">
        <v>1.8</v>
      </c>
      <c r="B83" s="17" t="s">
        <v>1848</v>
      </c>
      <c r="C83" s="351"/>
      <c r="D83" s="13"/>
      <c r="E83" s="13">
        <f>178944000+442268000</f>
        <v>621212000</v>
      </c>
      <c r="F83" s="18"/>
      <c r="G83" s="412"/>
      <c r="H83" s="423"/>
      <c r="I83" s="175"/>
    </row>
    <row r="84" spans="1:9" s="192" customFormat="1" ht="18.75" customHeight="1">
      <c r="A84" s="318">
        <v>2</v>
      </c>
      <c r="B84" s="319" t="s">
        <v>2630</v>
      </c>
      <c r="C84" s="361"/>
      <c r="D84" s="231"/>
      <c r="E84" s="231">
        <f>E13</f>
        <v>150000000</v>
      </c>
      <c r="F84" s="320"/>
      <c r="G84" s="422"/>
      <c r="H84" s="423"/>
    </row>
    <row r="85" spans="1:9" s="192" customFormat="1" ht="18.75" customHeight="1">
      <c r="A85" s="344" t="s">
        <v>10</v>
      </c>
      <c r="B85" s="549" t="s">
        <v>1855</v>
      </c>
      <c r="C85" s="550"/>
      <c r="D85" s="527"/>
      <c r="E85" s="337">
        <v>930963180</v>
      </c>
      <c r="F85" s="474"/>
      <c r="G85" s="428"/>
      <c r="H85" s="439"/>
    </row>
    <row r="86" spans="1:9" s="5" customFormat="1" ht="18.75" customHeight="1">
      <c r="A86" s="23" t="s">
        <v>2359</v>
      </c>
      <c r="B86" s="53" t="s">
        <v>2346</v>
      </c>
      <c r="C86" s="350"/>
      <c r="D86" s="282"/>
      <c r="E86" s="282">
        <f>E87+E102+E129+E135</f>
        <v>127291278617</v>
      </c>
      <c r="F86" s="282"/>
      <c r="G86" s="414">
        <f>E86*100/E73</f>
        <v>92.84279817555921</v>
      </c>
      <c r="H86" s="418"/>
      <c r="I86" s="192"/>
    </row>
    <row r="87" spans="1:9" s="192" customFormat="1" ht="18.75" customHeight="1">
      <c r="A87" s="334">
        <v>1</v>
      </c>
      <c r="B87" s="346" t="s">
        <v>2349</v>
      </c>
      <c r="C87" s="364"/>
      <c r="D87" s="336"/>
      <c r="E87" s="405">
        <f>36881003892-10661854080+6839200</f>
        <v>26225989012</v>
      </c>
      <c r="F87" s="335">
        <f>E87*100/E16</f>
        <v>72.445282082588648</v>
      </c>
      <c r="G87" s="438">
        <f>E87*100/E86</f>
        <v>20.603131099743283</v>
      </c>
      <c r="H87" s="448"/>
    </row>
    <row r="88" spans="1:9" s="19" customFormat="1" ht="18.75" customHeight="1">
      <c r="A88" s="278">
        <v>1.1000000000000001</v>
      </c>
      <c r="B88" s="279" t="s">
        <v>1857</v>
      </c>
      <c r="C88" s="353"/>
      <c r="D88" s="13">
        <v>14060411278</v>
      </c>
      <c r="E88" s="13"/>
      <c r="F88" s="18"/>
      <c r="G88" s="412"/>
      <c r="H88" s="423"/>
      <c r="I88" s="192"/>
    </row>
    <row r="89" spans="1:9" s="19" customFormat="1" ht="18.75" customHeight="1">
      <c r="A89" s="278">
        <v>1.2</v>
      </c>
      <c r="B89" s="279" t="s">
        <v>2360</v>
      </c>
      <c r="C89" s="353"/>
      <c r="D89" s="13">
        <f>D90+D91+D92+D93+D94+D95+D99+D100</f>
        <v>8948661267</v>
      </c>
      <c r="E89" s="13"/>
      <c r="F89" s="18"/>
      <c r="G89" s="412"/>
      <c r="H89" s="423"/>
      <c r="I89" s="158"/>
    </row>
    <row r="90" spans="1:9" s="19" customFormat="1" ht="18.75" customHeight="1">
      <c r="A90" s="278"/>
      <c r="B90" s="279" t="s">
        <v>1865</v>
      </c>
      <c r="C90" s="353"/>
      <c r="D90" s="13">
        <v>348984660</v>
      </c>
      <c r="E90" s="13"/>
      <c r="F90" s="18"/>
      <c r="G90" s="412"/>
      <c r="H90" s="423"/>
      <c r="I90" s="158"/>
    </row>
    <row r="91" spans="1:9" s="19" customFormat="1" ht="18.75" customHeight="1">
      <c r="A91" s="278"/>
      <c r="B91" s="279" t="s">
        <v>1858</v>
      </c>
      <c r="C91" s="353"/>
      <c r="D91" s="13">
        <v>800510700</v>
      </c>
      <c r="E91" s="13"/>
      <c r="F91" s="18"/>
      <c r="G91" s="412"/>
      <c r="H91" s="423"/>
      <c r="I91" s="158"/>
    </row>
    <row r="92" spans="1:9" s="19" customFormat="1" ht="18.75" customHeight="1">
      <c r="A92" s="278"/>
      <c r="B92" s="279" t="s">
        <v>1859</v>
      </c>
      <c r="C92" s="353"/>
      <c r="D92" s="13">
        <v>426902000</v>
      </c>
      <c r="E92" s="13"/>
      <c r="F92" s="18"/>
      <c r="G92" s="412"/>
      <c r="H92" s="423"/>
      <c r="I92" s="158"/>
    </row>
    <row r="93" spans="1:9" s="19" customFormat="1" ht="18.75" customHeight="1">
      <c r="A93" s="278"/>
      <c r="B93" s="279" t="s">
        <v>1860</v>
      </c>
      <c r="C93" s="353"/>
      <c r="D93" s="13">
        <v>3425642232</v>
      </c>
      <c r="E93" s="13"/>
      <c r="F93" s="18"/>
      <c r="G93" s="412"/>
      <c r="H93" s="423"/>
      <c r="I93" s="158"/>
    </row>
    <row r="94" spans="1:9" s="19" customFormat="1" ht="18.75" customHeight="1">
      <c r="A94" s="278"/>
      <c r="B94" s="279" t="s">
        <v>1861</v>
      </c>
      <c r="C94" s="353"/>
      <c r="D94" s="13">
        <v>251557000</v>
      </c>
      <c r="E94" s="13"/>
      <c r="F94" s="18"/>
      <c r="G94" s="412"/>
      <c r="H94" s="423"/>
      <c r="I94" s="158"/>
    </row>
    <row r="95" spans="1:9" s="19" customFormat="1" ht="18.75" customHeight="1">
      <c r="A95" s="278"/>
      <c r="B95" s="279" t="s">
        <v>1862</v>
      </c>
      <c r="C95" s="353"/>
      <c r="D95" s="13">
        <v>1654739975</v>
      </c>
      <c r="E95" s="13"/>
      <c r="F95" s="18"/>
      <c r="G95" s="412"/>
      <c r="H95" s="423"/>
      <c r="I95" s="158"/>
    </row>
    <row r="96" spans="1:9" s="19" customFormat="1" ht="18.75" customHeight="1">
      <c r="A96" s="278"/>
      <c r="B96" s="279" t="s">
        <v>1520</v>
      </c>
      <c r="C96" s="353"/>
      <c r="D96" s="13"/>
      <c r="E96" s="13"/>
      <c r="F96" s="18"/>
      <c r="G96" s="412"/>
      <c r="H96" s="423"/>
      <c r="I96" s="158"/>
    </row>
    <row r="97" spans="1:9" s="75" customFormat="1" ht="18.75" customHeight="1">
      <c r="A97" s="387"/>
      <c r="B97" s="388" t="s">
        <v>1527</v>
      </c>
      <c r="C97" s="389"/>
      <c r="D97" s="389">
        <v>1083854684</v>
      </c>
      <c r="E97" s="128"/>
      <c r="F97" s="124"/>
      <c r="G97" s="427"/>
      <c r="H97" s="458"/>
      <c r="I97" s="315"/>
    </row>
    <row r="98" spans="1:9" s="75" customFormat="1" ht="18.75" customHeight="1">
      <c r="A98" s="387"/>
      <c r="B98" s="388" t="s">
        <v>1528</v>
      </c>
      <c r="C98" s="389"/>
      <c r="D98" s="389">
        <v>570885291</v>
      </c>
      <c r="E98" s="128"/>
      <c r="F98" s="124"/>
      <c r="G98" s="427"/>
      <c r="H98" s="458"/>
      <c r="I98" s="315"/>
    </row>
    <row r="99" spans="1:9" s="19" customFormat="1" ht="18.75" customHeight="1">
      <c r="A99" s="278"/>
      <c r="B99" s="279" t="s">
        <v>1863</v>
      </c>
      <c r="C99" s="353"/>
      <c r="D99" s="13">
        <v>1906145500</v>
      </c>
      <c r="E99" s="13"/>
      <c r="F99" s="18"/>
      <c r="G99" s="412"/>
      <c r="H99" s="423"/>
      <c r="I99" s="158"/>
    </row>
    <row r="100" spans="1:9" s="19" customFormat="1" ht="18.75" customHeight="1">
      <c r="A100" s="278"/>
      <c r="B100" s="279" t="s">
        <v>1864</v>
      </c>
      <c r="C100" s="353"/>
      <c r="D100" s="13">
        <f>127340000+6839200</f>
        <v>134179200</v>
      </c>
      <c r="E100" s="13"/>
      <c r="F100" s="18"/>
      <c r="G100" s="412"/>
      <c r="H100" s="423"/>
      <c r="I100" s="158" t="s">
        <v>1529</v>
      </c>
    </row>
    <row r="101" spans="1:9" s="19" customFormat="1" ht="18.75" customHeight="1">
      <c r="A101" s="278">
        <v>1.3</v>
      </c>
      <c r="B101" s="279" t="s">
        <v>2353</v>
      </c>
      <c r="C101" s="353"/>
      <c r="D101" s="13">
        <v>3216916467</v>
      </c>
      <c r="E101" s="13"/>
      <c r="F101" s="18"/>
      <c r="G101" s="412"/>
      <c r="H101" s="423"/>
      <c r="I101" s="158"/>
    </row>
    <row r="102" spans="1:9" s="192" customFormat="1" ht="18.75" customHeight="1">
      <c r="A102" s="318">
        <v>2</v>
      </c>
      <c r="B102" s="319" t="s">
        <v>1866</v>
      </c>
      <c r="C102" s="361"/>
      <c r="D102" s="231"/>
      <c r="E102" s="231">
        <f>SUM(D103:D112)</f>
        <v>97542280905</v>
      </c>
      <c r="F102" s="320"/>
      <c r="G102" s="422">
        <f>E102*100/E86</f>
        <v>76.629194053812455</v>
      </c>
      <c r="H102" s="423"/>
      <c r="I102" s="317"/>
    </row>
    <row r="103" spans="1:9" s="19" customFormat="1" ht="18.75" customHeight="1">
      <c r="A103" s="123"/>
      <c r="B103" s="17" t="s">
        <v>1867</v>
      </c>
      <c r="C103" s="351"/>
      <c r="D103" s="13">
        <v>669193100</v>
      </c>
      <c r="E103" s="13"/>
      <c r="F103" s="18"/>
      <c r="G103" s="412"/>
      <c r="H103" s="423"/>
      <c r="I103" s="158"/>
    </row>
    <row r="104" spans="1:9" s="19" customFormat="1" ht="18.75" customHeight="1">
      <c r="A104" s="123"/>
      <c r="B104" s="17" t="s">
        <v>1875</v>
      </c>
      <c r="C104" s="351"/>
      <c r="D104" s="13">
        <v>1329124750</v>
      </c>
      <c r="E104" s="13"/>
      <c r="F104" s="18"/>
      <c r="G104" s="412"/>
      <c r="H104" s="423"/>
      <c r="I104" s="158"/>
    </row>
    <row r="105" spans="1:9" s="19" customFormat="1" ht="18.75" customHeight="1">
      <c r="A105" s="123"/>
      <c r="B105" s="17" t="s">
        <v>1868</v>
      </c>
      <c r="C105" s="351"/>
      <c r="D105" s="13"/>
      <c r="E105" s="13"/>
      <c r="F105" s="18"/>
      <c r="G105" s="412"/>
      <c r="H105" s="423"/>
      <c r="I105" s="158"/>
    </row>
    <row r="106" spans="1:9" s="19" customFormat="1" ht="18.75" customHeight="1">
      <c r="A106" s="123"/>
      <c r="B106" s="17" t="s">
        <v>1869</v>
      </c>
      <c r="C106" s="351"/>
      <c r="D106" s="13">
        <v>390625148</v>
      </c>
      <c r="E106" s="13"/>
      <c r="F106" s="18"/>
      <c r="G106" s="412"/>
      <c r="H106" s="423"/>
      <c r="I106" s="158"/>
    </row>
    <row r="107" spans="1:9" s="19" customFormat="1" ht="18.75" customHeight="1">
      <c r="A107" s="123"/>
      <c r="B107" s="17" t="s">
        <v>1870</v>
      </c>
      <c r="C107" s="351"/>
      <c r="D107" s="13">
        <v>210819500</v>
      </c>
      <c r="E107" s="13"/>
      <c r="F107" s="18"/>
      <c r="G107" s="412"/>
      <c r="H107" s="423"/>
      <c r="I107" s="158"/>
    </row>
    <row r="108" spans="1:9" s="19" customFormat="1" ht="18.75" customHeight="1">
      <c r="A108" s="123"/>
      <c r="B108" s="17" t="s">
        <v>1871</v>
      </c>
      <c r="C108" s="351"/>
      <c r="D108" s="13">
        <v>478271000</v>
      </c>
      <c r="E108" s="13"/>
      <c r="F108" s="18"/>
      <c r="G108" s="412"/>
      <c r="H108" s="423"/>
      <c r="I108" s="158"/>
    </row>
    <row r="109" spans="1:9" s="19" customFormat="1" ht="18.75" customHeight="1">
      <c r="A109" s="123"/>
      <c r="B109" s="17" t="s">
        <v>1872</v>
      </c>
      <c r="C109" s="351"/>
      <c r="D109" s="13">
        <v>914754801</v>
      </c>
      <c r="E109" s="13"/>
      <c r="F109" s="18"/>
      <c r="G109" s="412"/>
      <c r="H109" s="423"/>
      <c r="I109" s="158"/>
    </row>
    <row r="110" spans="1:9" s="19" customFormat="1" ht="18.75" customHeight="1">
      <c r="A110" s="123"/>
      <c r="B110" s="17" t="s">
        <v>1873</v>
      </c>
      <c r="C110" s="351"/>
      <c r="D110" s="13">
        <v>1255470856</v>
      </c>
      <c r="E110" s="13"/>
      <c r="F110" s="18"/>
      <c r="G110" s="412"/>
      <c r="H110" s="423"/>
      <c r="I110" s="158"/>
    </row>
    <row r="111" spans="1:9" s="19" customFormat="1" ht="18.75" customHeight="1">
      <c r="A111" s="123"/>
      <c r="B111" s="17" t="s">
        <v>1874</v>
      </c>
      <c r="C111" s="351"/>
      <c r="D111" s="13"/>
      <c r="E111" s="13"/>
      <c r="F111" s="18"/>
      <c r="G111" s="412"/>
      <c r="H111" s="423"/>
      <c r="I111" s="158"/>
    </row>
    <row r="112" spans="1:9" s="19" customFormat="1" ht="18.75" customHeight="1">
      <c r="A112" s="123"/>
      <c r="B112" s="17" t="s">
        <v>1877</v>
      </c>
      <c r="C112" s="351"/>
      <c r="D112" s="13">
        <f>SUM(D113:D128)</f>
        <v>92294021750</v>
      </c>
      <c r="E112" s="13"/>
      <c r="F112" s="18"/>
      <c r="G112" s="412">
        <f>D112/(E86+E75)*100</f>
        <v>67.390479602310251</v>
      </c>
      <c r="H112" s="423"/>
      <c r="I112" s="158"/>
    </row>
    <row r="113" spans="1:9" s="75" customFormat="1" ht="18.75" customHeight="1">
      <c r="A113" s="125"/>
      <c r="B113" s="213" t="s">
        <v>1876</v>
      </c>
      <c r="C113" s="354"/>
      <c r="D113" s="128">
        <f>67546636142+582730598</f>
        <v>68129366740</v>
      </c>
      <c r="E113" s="128"/>
      <c r="F113" s="124"/>
      <c r="G113" s="427">
        <f>D113*100/$D$112</f>
        <v>73.817746207380978</v>
      </c>
      <c r="H113" s="458"/>
      <c r="I113" s="315" t="s">
        <v>1497</v>
      </c>
    </row>
    <row r="114" spans="1:9" s="75" customFormat="1" ht="18.75" customHeight="1">
      <c r="A114" s="125"/>
      <c r="B114" s="213" t="s">
        <v>1889</v>
      </c>
      <c r="C114" s="354"/>
      <c r="D114" s="128">
        <f>230192000+467800000</f>
        <v>697992000</v>
      </c>
      <c r="E114" s="128"/>
      <c r="F114" s="124"/>
      <c r="G114" s="427"/>
      <c r="H114" s="458"/>
      <c r="I114" s="315"/>
    </row>
    <row r="115" spans="1:9" s="75" customFormat="1" ht="18.75" customHeight="1">
      <c r="A115" s="125"/>
      <c r="B115" s="213" t="s">
        <v>1883</v>
      </c>
      <c r="C115" s="354"/>
      <c r="D115" s="128">
        <v>8080042348</v>
      </c>
      <c r="E115" s="128"/>
      <c r="F115" s="124"/>
      <c r="G115" s="427">
        <f>D115*100/$D$112</f>
        <v>8.7546757577502579</v>
      </c>
      <c r="H115" s="458"/>
      <c r="I115" s="315"/>
    </row>
    <row r="116" spans="1:9" s="75" customFormat="1" ht="18.75" customHeight="1">
      <c r="A116" s="125"/>
      <c r="B116" s="213" t="s">
        <v>1888</v>
      </c>
      <c r="C116" s="354"/>
      <c r="D116" s="128">
        <f>7505278982</f>
        <v>7505278982</v>
      </c>
      <c r="E116" s="128"/>
      <c r="F116" s="124"/>
      <c r="G116" s="427">
        <f>D116*100/$D$112</f>
        <v>8.1319232163593522</v>
      </c>
      <c r="H116" s="458"/>
      <c r="I116" s="315"/>
    </row>
    <row r="117" spans="1:9" s="75" customFormat="1" ht="18.75" customHeight="1">
      <c r="A117" s="125"/>
      <c r="B117" s="213" t="s">
        <v>1891</v>
      </c>
      <c r="C117" s="354"/>
      <c r="D117" s="128">
        <v>3355337918</v>
      </c>
      <c r="E117" s="128"/>
      <c r="F117" s="124"/>
      <c r="G117" s="427">
        <f>D117*100/$D$112</f>
        <v>3.6354878185812725</v>
      </c>
      <c r="H117" s="458"/>
      <c r="I117" s="315"/>
    </row>
    <row r="118" spans="1:9" s="75" customFormat="1" ht="18.75" customHeight="1">
      <c r="A118" s="125"/>
      <c r="B118" s="213" t="s">
        <v>1882</v>
      </c>
      <c r="C118" s="354"/>
      <c r="D118" s="128">
        <v>562552632</v>
      </c>
      <c r="E118" s="128"/>
      <c r="F118" s="124"/>
      <c r="G118" s="427"/>
      <c r="H118" s="458"/>
      <c r="I118" s="315"/>
    </row>
    <row r="119" spans="1:9" s="75" customFormat="1" ht="18.75" customHeight="1">
      <c r="A119" s="125"/>
      <c r="B119" s="213" t="s">
        <v>1887</v>
      </c>
      <c r="C119" s="354"/>
      <c r="D119" s="128">
        <v>222234000</v>
      </c>
      <c r="E119" s="128"/>
      <c r="F119" s="124"/>
      <c r="G119" s="427"/>
      <c r="H119" s="458"/>
      <c r="I119" s="315"/>
    </row>
    <row r="120" spans="1:9" s="75" customFormat="1" ht="18.75" customHeight="1">
      <c r="A120" s="125"/>
      <c r="B120" s="213" t="s">
        <v>1881</v>
      </c>
      <c r="C120" s="355"/>
      <c r="D120" s="514">
        <f>140696000+17405000</f>
        <v>158101000</v>
      </c>
      <c r="E120" s="128"/>
      <c r="F120" s="124"/>
      <c r="G120" s="427"/>
      <c r="H120" s="458"/>
      <c r="I120" s="315"/>
    </row>
    <row r="121" spans="1:9" s="75" customFormat="1" ht="18.75" customHeight="1">
      <c r="A121" s="125"/>
      <c r="B121" s="213" t="s">
        <v>1880</v>
      </c>
      <c r="C121" s="354"/>
      <c r="D121" s="128">
        <f>334371500</f>
        <v>334371500</v>
      </c>
      <c r="E121" s="128"/>
      <c r="F121" s="124"/>
      <c r="G121" s="427"/>
      <c r="H121" s="458"/>
      <c r="I121" s="315"/>
    </row>
    <row r="122" spans="1:9" s="75" customFormat="1" ht="18.75" customHeight="1">
      <c r="A122" s="125"/>
      <c r="B122" s="213" t="s">
        <v>1879</v>
      </c>
      <c r="C122" s="355"/>
      <c r="D122" s="514">
        <v>428336070</v>
      </c>
      <c r="E122" s="128"/>
      <c r="F122" s="124"/>
      <c r="G122" s="427"/>
      <c r="H122" s="458"/>
      <c r="I122" s="315"/>
    </row>
    <row r="123" spans="1:9" s="75" customFormat="1" ht="18.75" customHeight="1">
      <c r="A123" s="125"/>
      <c r="B123" s="213" t="s">
        <v>1878</v>
      </c>
      <c r="C123" s="355"/>
      <c r="D123" s="514">
        <v>1126096800</v>
      </c>
      <c r="E123" s="128"/>
      <c r="F123" s="124"/>
      <c r="G123" s="427"/>
      <c r="H123" s="458"/>
      <c r="I123" s="315"/>
    </row>
    <row r="124" spans="1:9" s="75" customFormat="1" ht="18.75" customHeight="1">
      <c r="A124" s="125"/>
      <c r="B124" s="213" t="s">
        <v>1884</v>
      </c>
      <c r="C124" s="355"/>
      <c r="D124" s="514">
        <v>19914000</v>
      </c>
      <c r="E124" s="128"/>
      <c r="F124" s="124"/>
      <c r="G124" s="427"/>
      <c r="H124" s="458"/>
      <c r="I124" s="315"/>
    </row>
    <row r="125" spans="1:9" s="75" customFormat="1" ht="18.75" customHeight="1">
      <c r="A125" s="125"/>
      <c r="B125" s="213" t="s">
        <v>1885</v>
      </c>
      <c r="C125" s="355"/>
      <c r="D125" s="514">
        <v>134433000</v>
      </c>
      <c r="E125" s="128"/>
      <c r="F125" s="124"/>
      <c r="G125" s="427"/>
      <c r="H125" s="458"/>
      <c r="I125" s="315"/>
    </row>
    <row r="126" spans="1:9" s="75" customFormat="1" ht="18.75" customHeight="1">
      <c r="A126" s="125"/>
      <c r="B126" s="213" t="s">
        <v>1890</v>
      </c>
      <c r="C126" s="354"/>
      <c r="D126" s="128">
        <v>131479000</v>
      </c>
      <c r="E126" s="128"/>
      <c r="F126" s="124"/>
      <c r="G126" s="427"/>
      <c r="H126" s="458"/>
      <c r="I126" s="315"/>
    </row>
    <row r="127" spans="1:9" s="75" customFormat="1" ht="18.75" customHeight="1">
      <c r="A127" s="125"/>
      <c r="B127" s="213" t="s">
        <v>1498</v>
      </c>
      <c r="C127" s="354"/>
      <c r="D127" s="128">
        <v>191704000</v>
      </c>
      <c r="E127" s="128"/>
      <c r="F127" s="124"/>
      <c r="G127" s="427"/>
      <c r="H127" s="458"/>
      <c r="I127" s="315"/>
    </row>
    <row r="128" spans="1:9" s="75" customFormat="1" ht="18.75" customHeight="1">
      <c r="A128" s="125"/>
      <c r="B128" s="213" t="s">
        <v>1886</v>
      </c>
      <c r="C128" s="354"/>
      <c r="D128" s="128">
        <f>26040000+162625000+1103874760-75758000</f>
        <v>1216781760</v>
      </c>
      <c r="E128" s="128"/>
      <c r="F128" s="124"/>
      <c r="G128" s="427"/>
      <c r="H128" s="458"/>
      <c r="I128" s="315"/>
    </row>
    <row r="129" spans="1:9" s="192" customFormat="1" ht="18.75" customHeight="1">
      <c r="A129" s="318">
        <v>3</v>
      </c>
      <c r="B129" s="319" t="s">
        <v>1800</v>
      </c>
      <c r="C129" s="361"/>
      <c r="D129" s="231"/>
      <c r="E129" s="231">
        <f>1742252800+75758000</f>
        <v>1818010800</v>
      </c>
      <c r="F129" s="320"/>
      <c r="G129" s="422">
        <f>E129*100/E86</f>
        <v>1.428228877698775</v>
      </c>
      <c r="H129" s="423"/>
      <c r="I129" s="317"/>
    </row>
    <row r="130" spans="1:9" s="19" customFormat="1" ht="18.75" customHeight="1">
      <c r="A130" s="274"/>
      <c r="B130" s="295" t="s">
        <v>1892</v>
      </c>
      <c r="C130" s="352"/>
      <c r="D130" s="13">
        <v>1533722800</v>
      </c>
      <c r="E130" s="13"/>
      <c r="F130" s="18"/>
      <c r="G130" s="412"/>
      <c r="H130" s="423"/>
      <c r="I130" s="158"/>
    </row>
    <row r="131" spans="1:9" s="19" customFormat="1" ht="18.75" customHeight="1">
      <c r="A131" s="274"/>
      <c r="B131" s="295" t="s">
        <v>1893</v>
      </c>
      <c r="C131" s="352"/>
      <c r="D131" s="13">
        <f>52800000+16500000+26588000+32670000</f>
        <v>128558000</v>
      </c>
      <c r="E131" s="13"/>
      <c r="F131" s="18"/>
      <c r="G131" s="412"/>
      <c r="H131" s="423"/>
      <c r="I131" s="158"/>
    </row>
    <row r="132" spans="1:9" s="19" customFormat="1" ht="18.75" customHeight="1">
      <c r="A132" s="274"/>
      <c r="B132" s="295" t="s">
        <v>1894</v>
      </c>
      <c r="C132" s="352"/>
      <c r="D132" s="13">
        <v>39800000</v>
      </c>
      <c r="E132" s="13"/>
      <c r="F132" s="18"/>
      <c r="G132" s="412"/>
      <c r="H132" s="423"/>
      <c r="I132" s="158"/>
    </row>
    <row r="133" spans="1:9" s="19" customFormat="1" ht="18.75" customHeight="1">
      <c r="A133" s="274"/>
      <c r="B133" s="295" t="s">
        <v>1895</v>
      </c>
      <c r="C133" s="352"/>
      <c r="D133" s="13">
        <v>95930000</v>
      </c>
      <c r="E133" s="13"/>
      <c r="F133" s="18"/>
      <c r="G133" s="412"/>
      <c r="H133" s="423"/>
      <c r="I133" s="158">
        <f>E87+E102+E129+E135+E164+E75+E84+4000000000</f>
        <v>151693429517</v>
      </c>
    </row>
    <row r="134" spans="1:9" s="19" customFormat="1" ht="18.75" customHeight="1">
      <c r="A134" s="274"/>
      <c r="B134" s="295" t="s">
        <v>1499</v>
      </c>
      <c r="C134" s="352"/>
      <c r="D134" s="13">
        <v>20000000</v>
      </c>
      <c r="E134" s="13"/>
      <c r="F134" s="18"/>
      <c r="G134" s="412"/>
      <c r="H134" s="423"/>
      <c r="I134" s="158"/>
    </row>
    <row r="135" spans="1:9" s="192" customFormat="1" ht="18.75" customHeight="1">
      <c r="A135" s="527">
        <v>4</v>
      </c>
      <c r="B135" s="462" t="s">
        <v>1801</v>
      </c>
      <c r="C135" s="522"/>
      <c r="D135" s="231"/>
      <c r="E135" s="231">
        <v>1704997900</v>
      </c>
      <c r="F135" s="320"/>
      <c r="G135" s="422">
        <f>E135*100/E86</f>
        <v>1.3394459687454927</v>
      </c>
      <c r="H135" s="485"/>
      <c r="I135" s="317"/>
    </row>
    <row r="136" spans="1:9" s="19" customFormat="1" ht="18.75" customHeight="1">
      <c r="A136" s="274"/>
      <c r="B136" s="295" t="s">
        <v>1530</v>
      </c>
      <c r="C136" s="352"/>
      <c r="D136" s="13">
        <v>573460000</v>
      </c>
      <c r="E136" s="13"/>
      <c r="F136" s="18"/>
      <c r="G136" s="412">
        <f>G135+G129+G102+G87</f>
        <v>100</v>
      </c>
      <c r="H136" s="423"/>
      <c r="I136" s="158"/>
    </row>
    <row r="137" spans="1:9" s="19" customFormat="1" ht="18.75" customHeight="1">
      <c r="A137" s="274" t="s">
        <v>192</v>
      </c>
      <c r="B137" s="295" t="s">
        <v>1413</v>
      </c>
      <c r="C137" s="352"/>
      <c r="D137" s="13"/>
      <c r="E137" s="13"/>
      <c r="F137" s="18"/>
      <c r="G137" s="412"/>
      <c r="H137" s="423"/>
      <c r="I137" s="158"/>
    </row>
    <row r="138" spans="1:9" s="19" customFormat="1" ht="18.75" customHeight="1">
      <c r="A138" s="274">
        <v>1</v>
      </c>
      <c r="B138" s="295" t="s">
        <v>2357</v>
      </c>
      <c r="C138" s="352"/>
      <c r="D138" s="13">
        <f>D31+E21</f>
        <v>130859487800</v>
      </c>
      <c r="E138" s="13"/>
      <c r="F138" s="18"/>
      <c r="G138" s="412"/>
      <c r="H138" s="423"/>
      <c r="I138" s="158"/>
    </row>
    <row r="139" spans="1:9" s="19" customFormat="1" ht="18.75" customHeight="1">
      <c r="A139" s="274">
        <v>2</v>
      </c>
      <c r="B139" s="295" t="s">
        <v>2442</v>
      </c>
      <c r="C139" s="352"/>
      <c r="D139" s="13">
        <f>D140+D141</f>
        <v>98478955644</v>
      </c>
      <c r="E139" s="13"/>
      <c r="F139" s="18"/>
      <c r="G139" s="412">
        <f>D139*100/D138</f>
        <v>75.255495264134751</v>
      </c>
      <c r="H139" s="423"/>
      <c r="I139" s="158"/>
    </row>
    <row r="140" spans="1:9" s="19" customFormat="1" ht="18.75" customHeight="1">
      <c r="A140" s="274"/>
      <c r="B140" s="295" t="s">
        <v>1407</v>
      </c>
      <c r="C140" s="352"/>
      <c r="D140" s="13">
        <v>90248125880</v>
      </c>
      <c r="E140" s="13"/>
      <c r="F140" s="18"/>
      <c r="G140" s="412">
        <f>D140*100/D138</f>
        <v>68.965672567763178</v>
      </c>
      <c r="H140" s="423"/>
      <c r="I140" s="158"/>
    </row>
    <row r="141" spans="1:9" s="19" customFormat="1" ht="18.75" customHeight="1">
      <c r="A141" s="274"/>
      <c r="B141" s="295" t="s">
        <v>2447</v>
      </c>
      <c r="C141" s="352"/>
      <c r="D141" s="13">
        <v>8230829764</v>
      </c>
      <c r="E141" s="13"/>
      <c r="F141" s="18"/>
      <c r="G141" s="412">
        <f>D141*100/D138</f>
        <v>6.2898226963715809</v>
      </c>
      <c r="H141" s="423"/>
      <c r="I141" s="158"/>
    </row>
    <row r="142" spans="1:9" s="19" customFormat="1" ht="18.75" customHeight="1">
      <c r="A142" s="274">
        <v>3</v>
      </c>
      <c r="B142" s="295" t="s">
        <v>1409</v>
      </c>
      <c r="C142" s="352"/>
      <c r="D142" s="13">
        <f>(D138-D140-D141)</f>
        <v>32380532156</v>
      </c>
      <c r="E142" s="13"/>
      <c r="F142" s="18"/>
      <c r="G142" s="412">
        <f>D142*100/D138</f>
        <v>24.744504735865242</v>
      </c>
      <c r="H142" s="423"/>
      <c r="I142" s="158"/>
    </row>
    <row r="143" spans="1:9" s="19" customFormat="1" ht="18.75" customHeight="1">
      <c r="A143" s="274">
        <v>4</v>
      </c>
      <c r="B143" s="295" t="s">
        <v>1408</v>
      </c>
      <c r="C143" s="352"/>
      <c r="D143" s="13">
        <f>D142*35%</f>
        <v>11333186254.599998</v>
      </c>
      <c r="E143" s="13"/>
      <c r="F143" s="18"/>
      <c r="G143" s="412">
        <f>D143*100/D138</f>
        <v>8.6605766575528325</v>
      </c>
      <c r="H143" s="423"/>
      <c r="I143" s="158"/>
    </row>
    <row r="144" spans="1:9" s="19" customFormat="1" ht="18.75" customHeight="1">
      <c r="A144" s="274">
        <v>5</v>
      </c>
      <c r="B144" s="295" t="s">
        <v>1410</v>
      </c>
      <c r="C144" s="352"/>
      <c r="D144" s="13">
        <v>1805339000</v>
      </c>
      <c r="E144" s="13"/>
      <c r="F144" s="18"/>
      <c r="G144" s="412"/>
      <c r="H144" s="423"/>
      <c r="I144" s="158"/>
    </row>
    <row r="145" spans="1:10" s="19" customFormat="1" ht="18.75" customHeight="1">
      <c r="A145" s="274">
        <v>6</v>
      </c>
      <c r="B145" s="295" t="s">
        <v>1411</v>
      </c>
      <c r="C145" s="352"/>
      <c r="D145" s="13">
        <v>2773741000</v>
      </c>
      <c r="E145" s="13"/>
      <c r="F145" s="18"/>
      <c r="G145" s="412"/>
      <c r="H145" s="423"/>
      <c r="I145" s="158"/>
    </row>
    <row r="146" spans="1:10" s="19" customFormat="1" ht="18.75" customHeight="1">
      <c r="A146" s="274">
        <v>7</v>
      </c>
      <c r="B146" s="462" t="s">
        <v>1412</v>
      </c>
      <c r="C146" s="522"/>
      <c r="D146" s="231">
        <f>D143-D144-D145</f>
        <v>6754106254.5999985</v>
      </c>
      <c r="E146" s="13"/>
      <c r="F146" s="18"/>
      <c r="G146" s="412"/>
      <c r="H146" s="423"/>
      <c r="I146" s="158"/>
    </row>
    <row r="147" spans="1:10" s="19" customFormat="1" ht="18.75" customHeight="1">
      <c r="A147" s="274"/>
      <c r="B147" s="295"/>
      <c r="C147" s="352"/>
      <c r="D147" s="13"/>
      <c r="E147" s="13"/>
      <c r="F147" s="18"/>
      <c r="G147" s="412"/>
      <c r="H147" s="423"/>
      <c r="I147" s="158"/>
    </row>
    <row r="148" spans="1:10" s="19" customFormat="1" ht="18.75" customHeight="1">
      <c r="A148" s="287" t="s">
        <v>194</v>
      </c>
      <c r="B148" s="51" t="s">
        <v>2347</v>
      </c>
      <c r="C148" s="349"/>
      <c r="D148" s="38"/>
      <c r="E148" s="282">
        <f>E9-E11-E60-1184444600</f>
        <v>160148852571</v>
      </c>
      <c r="F148" s="551"/>
      <c r="G148" s="552"/>
      <c r="H148" s="553"/>
      <c r="I148" s="158"/>
    </row>
    <row r="149" spans="1:10" s="19" customFormat="1" ht="18.75" customHeight="1">
      <c r="A149" s="23" t="s">
        <v>2358</v>
      </c>
      <c r="B149" s="301" t="s">
        <v>1849</v>
      </c>
      <c r="C149" s="362"/>
      <c r="D149" s="282"/>
      <c r="E149" s="282">
        <f>E151+E152+E150</f>
        <v>160148852571</v>
      </c>
      <c r="F149" s="551"/>
      <c r="G149" s="552"/>
      <c r="H149" s="553"/>
      <c r="I149" s="158"/>
    </row>
    <row r="150" spans="1:10" s="19" customFormat="1" ht="18.75" customHeight="1">
      <c r="A150" s="274">
        <v>1</v>
      </c>
      <c r="B150" s="295" t="s">
        <v>2631</v>
      </c>
      <c r="C150" s="352"/>
      <c r="D150" s="13"/>
      <c r="E150" s="13"/>
      <c r="F150" s="18"/>
      <c r="G150" s="412"/>
      <c r="H150" s="423"/>
      <c r="I150" s="158"/>
    </row>
    <row r="151" spans="1:10" s="19" customFormat="1" ht="18.75" customHeight="1">
      <c r="A151" s="274">
        <v>2</v>
      </c>
      <c r="B151" s="295" t="s">
        <v>722</v>
      </c>
      <c r="C151" s="352"/>
      <c r="D151" s="13"/>
      <c r="E151" s="13">
        <f>E16-1184444600</f>
        <v>35016655400</v>
      </c>
      <c r="F151" s="18"/>
      <c r="G151" s="412"/>
      <c r="H151" s="423"/>
      <c r="I151" s="158"/>
    </row>
    <row r="152" spans="1:10" s="19" customFormat="1" ht="18.75" customHeight="1">
      <c r="A152" s="274">
        <v>3</v>
      </c>
      <c r="B152" s="295" t="s">
        <v>1444</v>
      </c>
      <c r="C152" s="352"/>
      <c r="D152" s="13"/>
      <c r="E152" s="13">
        <f>E19-E61-E70-E71-E72</f>
        <v>125132197171</v>
      </c>
      <c r="F152" s="18"/>
      <c r="G152" s="412"/>
      <c r="H152" s="423"/>
      <c r="I152" s="158"/>
    </row>
    <row r="153" spans="1:10" s="19" customFormat="1" ht="18.75" customHeight="1">
      <c r="A153" s="274" t="s">
        <v>2359</v>
      </c>
      <c r="B153" s="295" t="s">
        <v>1963</v>
      </c>
      <c r="C153" s="352"/>
      <c r="D153" s="13"/>
      <c r="E153" s="13">
        <f>E86</f>
        <v>127291278617</v>
      </c>
      <c r="F153" s="18"/>
      <c r="G153" s="412"/>
      <c r="H153" s="423"/>
      <c r="I153" s="158"/>
    </row>
    <row r="154" spans="1:10" s="19" customFormat="1" ht="18.75" customHeight="1">
      <c r="A154" s="274" t="s">
        <v>239</v>
      </c>
      <c r="B154" s="295" t="s">
        <v>1412</v>
      </c>
      <c r="C154" s="352"/>
      <c r="D154" s="13"/>
      <c r="E154" s="13">
        <f>D146</f>
        <v>6754106254.5999985</v>
      </c>
      <c r="F154" s="18"/>
      <c r="G154" s="412"/>
      <c r="H154" s="423"/>
      <c r="I154" s="158"/>
    </row>
    <row r="155" spans="1:10" s="5" customFormat="1" ht="18.75" customHeight="1">
      <c r="A155" s="23" t="s">
        <v>1959</v>
      </c>
      <c r="B155" s="53" t="s">
        <v>2348</v>
      </c>
      <c r="C155" s="350"/>
      <c r="D155" s="282"/>
      <c r="E155" s="282">
        <f>E149-E153-E154</f>
        <v>26103467699.400002</v>
      </c>
      <c r="F155" s="282"/>
      <c r="G155" s="414">
        <f>E155*100/E148</f>
        <v>16.299503418438388</v>
      </c>
      <c r="H155" s="418"/>
      <c r="I155" s="19">
        <f>E155-E156-E161</f>
        <v>0</v>
      </c>
      <c r="J155" s="19"/>
    </row>
    <row r="156" spans="1:10" s="5" customFormat="1" ht="18.75" customHeight="1">
      <c r="A156" s="287" t="s">
        <v>195</v>
      </c>
      <c r="B156" s="554" t="s">
        <v>802</v>
      </c>
      <c r="C156" s="555"/>
      <c r="D156" s="519"/>
      <c r="E156" s="519">
        <f>E157+E158+E159+E160</f>
        <v>14095872557.676003</v>
      </c>
      <c r="F156" s="519"/>
      <c r="G156" s="520"/>
      <c r="H156" s="521"/>
      <c r="I156" s="19"/>
      <c r="J156" s="19"/>
    </row>
    <row r="157" spans="1:10" s="14" customFormat="1" ht="18.75" customHeight="1">
      <c r="A157" s="486">
        <v>1</v>
      </c>
      <c r="B157" s="487" t="s">
        <v>2350</v>
      </c>
      <c r="C157" s="488"/>
      <c r="D157" s="490"/>
      <c r="E157" s="495">
        <f>E155*5%</f>
        <v>1305173384.9700003</v>
      </c>
      <c r="F157" s="496"/>
      <c r="G157" s="497"/>
      <c r="H157" s="455"/>
      <c r="I157" s="19"/>
      <c r="J157" s="19"/>
    </row>
    <row r="158" spans="1:10" s="14" customFormat="1" ht="18.75" customHeight="1">
      <c r="A158" s="494">
        <v>2</v>
      </c>
      <c r="B158" s="481" t="s">
        <v>788</v>
      </c>
      <c r="C158" s="493"/>
      <c r="D158" s="15"/>
      <c r="E158" s="15">
        <f>E155*19%</f>
        <v>4959658862.8860006</v>
      </c>
      <c r="F158" s="12"/>
      <c r="G158" s="483"/>
      <c r="H158" s="456"/>
      <c r="I158" s="19"/>
      <c r="J158" s="19"/>
    </row>
    <row r="159" spans="1:10" s="14" customFormat="1" ht="18.75" customHeight="1">
      <c r="A159" s="494">
        <v>3</v>
      </c>
      <c r="B159" s="481" t="s">
        <v>364</v>
      </c>
      <c r="C159" s="493"/>
      <c r="D159" s="15"/>
      <c r="E159" s="15">
        <f>E155*3%</f>
        <v>783104030.98199999</v>
      </c>
      <c r="F159" s="12"/>
      <c r="G159" s="483"/>
      <c r="H159" s="456"/>
      <c r="I159" s="19">
        <f>10+18+3+27</f>
        <v>58</v>
      </c>
      <c r="J159" s="19"/>
    </row>
    <row r="160" spans="1:10" s="14" customFormat="1" ht="18.75" customHeight="1">
      <c r="A160" s="498">
        <v>4</v>
      </c>
      <c r="B160" s="499" t="s">
        <v>367</v>
      </c>
      <c r="C160" s="482"/>
      <c r="D160" s="50"/>
      <c r="E160" s="50">
        <f>E155*27%</f>
        <v>7047936278.8380013</v>
      </c>
      <c r="F160" s="49"/>
      <c r="G160" s="500"/>
      <c r="H160" s="457"/>
      <c r="I160" s="19"/>
      <c r="J160" s="19"/>
    </row>
    <row r="161" spans="1:10" s="14" customFormat="1" ht="18.75" customHeight="1">
      <c r="A161" s="379" t="s">
        <v>1758</v>
      </c>
      <c r="B161" s="556" t="s">
        <v>789</v>
      </c>
      <c r="C161" s="557"/>
      <c r="D161" s="292"/>
      <c r="E161" s="292">
        <f>E155-E156</f>
        <v>12007595141.723999</v>
      </c>
      <c r="F161" s="292"/>
      <c r="G161" s="418"/>
      <c r="H161" s="418"/>
      <c r="I161" s="19">
        <f>E161/E155*100</f>
        <v>45.999999999999993</v>
      </c>
      <c r="J161" s="19"/>
    </row>
    <row r="162" spans="1:10" s="14" customFormat="1" ht="18.75" customHeight="1">
      <c r="A162" s="558"/>
      <c r="B162" s="559" t="s">
        <v>1969</v>
      </c>
      <c r="C162" s="560"/>
      <c r="D162" s="495"/>
      <c r="E162" s="495">
        <v>735706896</v>
      </c>
      <c r="F162" s="496"/>
      <c r="G162" s="497"/>
      <c r="H162" s="495"/>
      <c r="I162" s="19"/>
      <c r="J162" s="19"/>
    </row>
    <row r="163" spans="1:10" s="14" customFormat="1" ht="18.75" customHeight="1">
      <c r="A163" s="494"/>
      <c r="B163" s="481" t="s">
        <v>1970</v>
      </c>
      <c r="C163" s="493"/>
      <c r="D163" s="15"/>
      <c r="E163" s="15">
        <f>E161+E162</f>
        <v>12743302037.723999</v>
      </c>
      <c r="F163" s="12"/>
      <c r="G163" s="483">
        <f>E163*100/E149</f>
        <v>7.957160999373639</v>
      </c>
      <c r="H163" s="456"/>
      <c r="I163" s="19"/>
      <c r="J163" s="19"/>
    </row>
    <row r="164" spans="1:10" s="5" customFormat="1" ht="18.75" customHeight="1">
      <c r="A164" s="56" t="s">
        <v>1964</v>
      </c>
      <c r="B164" s="214" t="s">
        <v>1519</v>
      </c>
      <c r="C164" s="369"/>
      <c r="D164" s="13"/>
      <c r="E164" s="13">
        <v>10589334080</v>
      </c>
      <c r="F164" s="18"/>
      <c r="G164" s="412"/>
      <c r="H164" s="423"/>
      <c r="I164" s="19">
        <f>E156+E164+E174</f>
        <v>26839174595.400002</v>
      </c>
      <c r="J164" s="19"/>
    </row>
    <row r="165" spans="1:10" s="383" customFormat="1" ht="6.75" customHeight="1">
      <c r="A165" s="163"/>
      <c r="B165" s="213" t="s">
        <v>1520</v>
      </c>
      <c r="C165" s="354"/>
      <c r="D165" s="128"/>
      <c r="E165" s="128"/>
      <c r="F165" s="124"/>
      <c r="G165" s="427"/>
      <c r="H165" s="458"/>
      <c r="I165" s="153"/>
    </row>
    <row r="166" spans="1:10" s="5" customFormat="1" ht="18.75" customHeight="1">
      <c r="A166" s="56"/>
      <c r="B166" s="17" t="s">
        <v>1968</v>
      </c>
      <c r="C166" s="351"/>
      <c r="D166" s="13">
        <f>9677290580-D167-D168</f>
        <v>9449835580</v>
      </c>
      <c r="E166" s="13"/>
      <c r="F166" s="18"/>
      <c r="G166" s="412"/>
      <c r="H166" s="423"/>
      <c r="I166" s="175"/>
    </row>
    <row r="167" spans="1:10" s="5" customFormat="1" ht="18.75" customHeight="1">
      <c r="A167" s="56"/>
      <c r="B167" s="17" t="s">
        <v>1535</v>
      </c>
      <c r="C167" s="351"/>
      <c r="D167" s="13">
        <v>141687000</v>
      </c>
      <c r="E167" s="13"/>
      <c r="F167" s="18"/>
      <c r="G167" s="412"/>
      <c r="H167" s="423"/>
      <c r="I167" s="175"/>
    </row>
    <row r="168" spans="1:10" s="5" customFormat="1" ht="18.75" customHeight="1">
      <c r="A168" s="56"/>
      <c r="B168" s="17" t="s">
        <v>1536</v>
      </c>
      <c r="C168" s="351"/>
      <c r="D168" s="13">
        <v>85768000</v>
      </c>
      <c r="E168" s="13"/>
      <c r="F168" s="18"/>
      <c r="G168" s="412"/>
      <c r="H168" s="423"/>
      <c r="I168" s="175"/>
    </row>
    <row r="169" spans="1:10" s="5" customFormat="1" ht="18.75" customHeight="1">
      <c r="A169" s="56"/>
      <c r="B169" s="17" t="s">
        <v>1524</v>
      </c>
      <c r="C169" s="351"/>
      <c r="D169" s="13">
        <v>126437800</v>
      </c>
      <c r="E169" s="13"/>
      <c r="F169" s="18"/>
      <c r="G169" s="412"/>
      <c r="H169" s="423"/>
      <c r="I169" s="175"/>
    </row>
    <row r="170" spans="1:10" s="5" customFormat="1" ht="18.75" customHeight="1">
      <c r="A170" s="56"/>
      <c r="B170" s="17" t="s">
        <v>1521</v>
      </c>
      <c r="C170" s="351"/>
      <c r="D170" s="13">
        <f>370657000-3000000</f>
        <v>367657000</v>
      </c>
      <c r="E170" s="13"/>
      <c r="F170" s="18"/>
      <c r="G170" s="412"/>
      <c r="H170" s="423"/>
      <c r="I170" s="175"/>
    </row>
    <row r="171" spans="1:10" s="5" customFormat="1" ht="18.75" customHeight="1">
      <c r="A171" s="56"/>
      <c r="B171" s="17" t="s">
        <v>1522</v>
      </c>
      <c r="C171" s="351"/>
      <c r="D171" s="13">
        <v>169487400</v>
      </c>
      <c r="E171" s="13"/>
      <c r="F171" s="18"/>
      <c r="G171" s="412"/>
      <c r="H171" s="423"/>
      <c r="I171" s="175"/>
    </row>
    <row r="172" spans="1:10" s="5" customFormat="1" ht="18.75" customHeight="1">
      <c r="A172" s="56"/>
      <c r="B172" s="17" t="s">
        <v>1523</v>
      </c>
      <c r="C172" s="351"/>
      <c r="D172" s="13">
        <v>218763000</v>
      </c>
      <c r="E172" s="13"/>
      <c r="F172" s="18"/>
      <c r="G172" s="412"/>
      <c r="H172" s="423"/>
      <c r="I172" s="175"/>
    </row>
    <row r="173" spans="1:10" s="5" customFormat="1" ht="18.75" customHeight="1">
      <c r="A173" s="56"/>
      <c r="B173" s="17" t="s">
        <v>1525</v>
      </c>
      <c r="C173" s="351"/>
      <c r="D173" s="13">
        <v>29698300</v>
      </c>
      <c r="E173" s="13"/>
      <c r="F173" s="18"/>
      <c r="G173" s="412"/>
      <c r="H173" s="423"/>
      <c r="I173" s="175"/>
    </row>
    <row r="174" spans="1:10" s="5" customFormat="1" ht="18.75" customHeight="1">
      <c r="A174" s="217" t="s">
        <v>1965</v>
      </c>
      <c r="B174" s="225" t="s">
        <v>1971</v>
      </c>
      <c r="C174" s="465"/>
      <c r="D174" s="277"/>
      <c r="E174" s="227">
        <f>E163-E164</f>
        <v>2153967957.723999</v>
      </c>
      <c r="F174" s="226"/>
      <c r="G174" s="464"/>
      <c r="H174" s="424"/>
      <c r="I174" s="175">
        <f>19496620056+2000000000</f>
        <v>21496620056</v>
      </c>
    </row>
    <row r="175" spans="1:10" s="5" customFormat="1" ht="18.75" customHeight="1">
      <c r="A175" s="287" t="s">
        <v>1854</v>
      </c>
      <c r="B175" s="51" t="s">
        <v>1809</v>
      </c>
      <c r="C175" s="349"/>
      <c r="D175" s="282"/>
      <c r="E175" s="282"/>
      <c r="F175" s="282"/>
      <c r="G175" s="414"/>
      <c r="H175" s="418"/>
      <c r="I175" s="175">
        <f>I164-I174</f>
        <v>5342554539.4000015</v>
      </c>
      <c r="J175" s="5" t="s">
        <v>1445</v>
      </c>
    </row>
    <row r="176" spans="1:10" s="5" customFormat="1" ht="18.75" customHeight="1">
      <c r="A176" s="23" t="s">
        <v>2358</v>
      </c>
      <c r="B176" s="53" t="s">
        <v>1810</v>
      </c>
      <c r="C176" s="468"/>
      <c r="D176" s="39"/>
      <c r="E176" s="282"/>
      <c r="F176" s="282"/>
      <c r="G176" s="414"/>
      <c r="H176" s="418"/>
      <c r="I176" s="175"/>
    </row>
    <row r="177" spans="1:9" s="14" customFormat="1" ht="18.75" customHeight="1">
      <c r="A177" s="486">
        <v>1</v>
      </c>
      <c r="B177" s="487" t="s">
        <v>1446</v>
      </c>
      <c r="C177" s="488"/>
      <c r="D177" s="490"/>
      <c r="E177" s="490">
        <f>1333961982+1742827050</f>
        <v>3076789032</v>
      </c>
      <c r="F177" s="489"/>
      <c r="G177" s="491"/>
      <c r="H177" s="455"/>
      <c r="I177" s="177">
        <f>1035506722+1116177842</f>
        <v>2151684564</v>
      </c>
    </row>
    <row r="178" spans="1:9" s="14" customFormat="1" ht="18.75" customHeight="1">
      <c r="A178" s="492">
        <v>2</v>
      </c>
      <c r="B178" s="481" t="s">
        <v>1447</v>
      </c>
      <c r="C178" s="493"/>
      <c r="D178" s="501"/>
      <c r="E178" s="15">
        <v>33900000</v>
      </c>
      <c r="F178" s="12"/>
      <c r="G178" s="483"/>
      <c r="H178" s="456"/>
      <c r="I178" s="177">
        <f>E177-I177</f>
        <v>925104468</v>
      </c>
    </row>
    <row r="179" spans="1:9" s="14" customFormat="1" ht="18.75" customHeight="1">
      <c r="A179" s="494">
        <v>3</v>
      </c>
      <c r="B179" s="481" t="s">
        <v>1448</v>
      </c>
      <c r="C179" s="493"/>
      <c r="D179" s="15"/>
      <c r="E179" s="15">
        <f>E157+E158</f>
        <v>6264832247.8560009</v>
      </c>
      <c r="F179" s="12"/>
      <c r="G179" s="483"/>
      <c r="H179" s="456"/>
      <c r="I179" s="177"/>
    </row>
    <row r="180" spans="1:9" s="14" customFormat="1" ht="18.75" customHeight="1">
      <c r="A180" s="494">
        <v>4</v>
      </c>
      <c r="B180" s="481" t="s">
        <v>1449</v>
      </c>
      <c r="C180" s="493"/>
      <c r="D180" s="15"/>
      <c r="E180" s="15">
        <f>E177+E179+E178</f>
        <v>9375521279.8560009</v>
      </c>
      <c r="F180" s="12"/>
      <c r="G180" s="483"/>
      <c r="H180" s="456"/>
      <c r="I180" s="177"/>
    </row>
    <row r="181" spans="1:9" s="14" customFormat="1" ht="18.75" customHeight="1">
      <c r="A181" s="494">
        <v>5</v>
      </c>
      <c r="B181" s="481" t="s">
        <v>1456</v>
      </c>
      <c r="C181" s="493"/>
      <c r="D181" s="15"/>
      <c r="E181" s="15">
        <f>SUM(D182:D197)</f>
        <v>8373421800</v>
      </c>
      <c r="F181" s="12"/>
      <c r="G181" s="483">
        <f>E181*100/E180</f>
        <v>89.3115331943293</v>
      </c>
      <c r="H181" s="456"/>
      <c r="I181" s="177">
        <f>1420668800+2507974100</f>
        <v>3928642900</v>
      </c>
    </row>
    <row r="182" spans="1:9" s="5" customFormat="1" ht="7.5" customHeight="1">
      <c r="A182" s="56"/>
      <c r="B182" s="325" t="s">
        <v>447</v>
      </c>
      <c r="C182" s="368"/>
      <c r="D182" s="4"/>
      <c r="E182" s="4"/>
      <c r="F182" s="8"/>
      <c r="G182" s="425"/>
      <c r="H182" s="456"/>
      <c r="I182" s="175">
        <f>E181-I181</f>
        <v>4444778900</v>
      </c>
    </row>
    <row r="183" spans="1:9" s="19" customFormat="1" ht="18.75" customHeight="1">
      <c r="A183" s="123" t="s">
        <v>2324</v>
      </c>
      <c r="B183" s="17" t="s">
        <v>1451</v>
      </c>
      <c r="C183" s="351"/>
      <c r="D183" s="13">
        <f>474200000+100600000+1670200000+49175000+21320000+1054000000+15850000</f>
        <v>3385345000</v>
      </c>
      <c r="E183" s="13"/>
      <c r="F183" s="18"/>
      <c r="G183" s="412"/>
      <c r="H183" s="423">
        <f>D183+D184+D185+D186+D187+D188+D191+D193+D194</f>
        <v>6816756600</v>
      </c>
      <c r="I183" s="423"/>
    </row>
    <row r="184" spans="1:9" s="19" customFormat="1" ht="18.75" customHeight="1">
      <c r="A184" s="123" t="s">
        <v>2324</v>
      </c>
      <c r="B184" s="17" t="s">
        <v>1450</v>
      </c>
      <c r="C184" s="351" t="e">
        <f>'tk431-31-12-2012'!#REF!+'tk431-31-12-2012'!#REF!+'tk431-31-12-2012'!#REF!+'tk431-31-12-2012'!#REF!+'tk431-31-12-2012'!#REF!+'tk431-31-12-2012'!#REF!+'tk431-31-12-2012'!#REF!+'tk431-31-12-2012'!#REF!+'tk431-31-12-2012'!#REF!</f>
        <v>#REF!</v>
      </c>
      <c r="D184" s="13">
        <f>751500000+55600000</f>
        <v>807100000</v>
      </c>
      <c r="E184" s="13"/>
      <c r="F184" s="18"/>
      <c r="G184" s="412"/>
      <c r="H184" s="423"/>
      <c r="I184" s="158"/>
    </row>
    <row r="185" spans="1:9" s="19" customFormat="1" ht="18.75" customHeight="1">
      <c r="A185" s="123" t="s">
        <v>2324</v>
      </c>
      <c r="B185" s="17" t="s">
        <v>0</v>
      </c>
      <c r="C185" s="351" t="e">
        <f>'tk431-31-12-2012'!#REF!</f>
        <v>#REF!</v>
      </c>
      <c r="D185" s="13">
        <v>493500000</v>
      </c>
      <c r="E185" s="13"/>
      <c r="F185" s="18"/>
      <c r="G185" s="412"/>
      <c r="H185" s="423"/>
      <c r="I185" s="158"/>
    </row>
    <row r="186" spans="1:9" s="19" customFormat="1" ht="18.75" customHeight="1">
      <c r="A186" s="123" t="s">
        <v>2324</v>
      </c>
      <c r="B186" s="17" t="s">
        <v>554</v>
      </c>
      <c r="C186" s="351"/>
      <c r="D186" s="13">
        <v>492500000</v>
      </c>
      <c r="E186" s="13"/>
      <c r="F186" s="18"/>
      <c r="G186" s="412"/>
      <c r="H186" s="423"/>
      <c r="I186" s="158"/>
    </row>
    <row r="187" spans="1:9" s="19" customFormat="1" ht="18.75" customHeight="1">
      <c r="A187" s="123" t="s">
        <v>2324</v>
      </c>
      <c r="B187" s="17" t="s">
        <v>2070</v>
      </c>
      <c r="C187" s="351" t="e">
        <f>'tk431-31-12-2012'!#REF!+'tk431-31-12-2012'!#REF!+'tk431-31-12-2012'!#REF!</f>
        <v>#REF!</v>
      </c>
      <c r="D187" s="13">
        <f>703500000+469000000+36700000</f>
        <v>1209200000</v>
      </c>
      <c r="E187" s="13"/>
      <c r="F187" s="18"/>
      <c r="G187" s="412"/>
      <c r="H187" s="423"/>
      <c r="I187" s="158"/>
    </row>
    <row r="188" spans="1:9" s="19" customFormat="1" ht="18.75" customHeight="1">
      <c r="A188" s="123" t="s">
        <v>2324</v>
      </c>
      <c r="B188" s="17" t="s">
        <v>1816</v>
      </c>
      <c r="C188" s="351"/>
      <c r="D188" s="13">
        <f>5927000+6401000+6988600+14225000</f>
        <v>33541600</v>
      </c>
      <c r="E188" s="13"/>
      <c r="F188" s="18"/>
      <c r="G188" s="412"/>
      <c r="H188" s="423"/>
      <c r="I188" s="158"/>
    </row>
    <row r="189" spans="1:9" s="19" customFormat="1" ht="18.75" customHeight="1">
      <c r="A189" s="123" t="s">
        <v>2324</v>
      </c>
      <c r="B189" s="17" t="s">
        <v>2332</v>
      </c>
      <c r="C189" s="351"/>
      <c r="D189" s="13">
        <v>6000000</v>
      </c>
      <c r="E189" s="13"/>
      <c r="F189" s="18"/>
      <c r="G189" s="412"/>
      <c r="H189" s="423"/>
      <c r="I189" s="158"/>
    </row>
    <row r="190" spans="1:9" s="19" customFormat="1" ht="18.75" customHeight="1">
      <c r="A190" s="123" t="s">
        <v>2324</v>
      </c>
      <c r="B190" s="17" t="s">
        <v>355</v>
      </c>
      <c r="C190" s="351"/>
      <c r="D190" s="13">
        <f>6875000+66015000+34650000+65170000+15830000+64363000+39428000+17056000+33060000</f>
        <v>342447000</v>
      </c>
      <c r="E190" s="13"/>
      <c r="F190" s="18"/>
      <c r="G190" s="412"/>
      <c r="H190" s="423"/>
      <c r="I190" s="158"/>
    </row>
    <row r="191" spans="1:9" s="19" customFormat="1" ht="18.75" customHeight="1">
      <c r="A191" s="123" t="s">
        <v>2324</v>
      </c>
      <c r="B191" s="17" t="s">
        <v>2341</v>
      </c>
      <c r="C191" s="351"/>
      <c r="D191" s="13">
        <f>64320000+40600000+36100000</f>
        <v>141020000</v>
      </c>
      <c r="E191" s="13"/>
      <c r="F191" s="18"/>
      <c r="G191" s="412"/>
      <c r="H191" s="423"/>
      <c r="I191" s="158"/>
    </row>
    <row r="192" spans="1:9" s="19" customFormat="1" ht="18.75" customHeight="1">
      <c r="A192" s="123" t="s">
        <v>2324</v>
      </c>
      <c r="B192" s="17" t="s">
        <v>1452</v>
      </c>
      <c r="C192" s="351"/>
      <c r="D192" s="13">
        <f>381282000+2541000</f>
        <v>383823000</v>
      </c>
      <c r="E192" s="13"/>
      <c r="F192" s="18"/>
      <c r="G192" s="412"/>
      <c r="H192" s="423"/>
      <c r="I192" s="158"/>
    </row>
    <row r="193" spans="1:9" s="19" customFormat="1" ht="18.75" customHeight="1">
      <c r="A193" s="123" t="s">
        <v>2324</v>
      </c>
      <c r="B193" s="17" t="s">
        <v>1453</v>
      </c>
      <c r="C193" s="351"/>
      <c r="D193" s="13">
        <v>179550000</v>
      </c>
      <c r="E193" s="13"/>
      <c r="F193" s="18"/>
      <c r="G193" s="412"/>
      <c r="H193" s="423"/>
      <c r="I193" s="158"/>
    </row>
    <row r="194" spans="1:9" s="19" customFormat="1" ht="18.75" customHeight="1">
      <c r="A194" s="123" t="s">
        <v>2324</v>
      </c>
      <c r="B194" s="17" t="s">
        <v>2339</v>
      </c>
      <c r="C194" s="351"/>
      <c r="D194" s="13">
        <f>10000000+55000000+10000000</f>
        <v>75000000</v>
      </c>
      <c r="E194" s="13"/>
      <c r="F194" s="18"/>
      <c r="G194" s="412"/>
      <c r="H194" s="423"/>
      <c r="I194" s="158"/>
    </row>
    <row r="195" spans="1:9" s="19" customFormat="1" ht="18.75" customHeight="1">
      <c r="A195" s="123" t="s">
        <v>2324</v>
      </c>
      <c r="B195" s="17" t="s">
        <v>2340</v>
      </c>
      <c r="C195" s="351"/>
      <c r="D195" s="13">
        <f>5000000+7000000+3000000+10000000+20000000+10000000+10000000+3000000+2000000+11523500+3700000</f>
        <v>85223500</v>
      </c>
      <c r="E195" s="13"/>
      <c r="F195" s="18"/>
      <c r="G195" s="412"/>
      <c r="H195" s="423"/>
      <c r="I195" s="158"/>
    </row>
    <row r="196" spans="1:9" s="19" customFormat="1" ht="18.75" customHeight="1">
      <c r="A196" s="123" t="s">
        <v>2324</v>
      </c>
      <c r="B196" s="17" t="s">
        <v>2342</v>
      </c>
      <c r="C196" s="351"/>
      <c r="D196" s="13">
        <f>38538000+71350000+67600000+21500000</f>
        <v>198988000</v>
      </c>
      <c r="E196" s="13"/>
      <c r="F196" s="18"/>
      <c r="G196" s="412"/>
      <c r="H196" s="423"/>
      <c r="I196" s="158">
        <f>SUM(E183:E196)</f>
        <v>0</v>
      </c>
    </row>
    <row r="197" spans="1:9" s="19" customFormat="1" ht="18.75" customHeight="1">
      <c r="A197" s="123" t="s">
        <v>2324</v>
      </c>
      <c r="B197" s="17" t="s">
        <v>1526</v>
      </c>
      <c r="C197" s="351"/>
      <c r="D197" s="13">
        <f>511083700+29100000</f>
        <v>540183700</v>
      </c>
      <c r="E197" s="13"/>
      <c r="F197" s="18"/>
      <c r="G197" s="412"/>
      <c r="H197" s="423"/>
      <c r="I197" s="158">
        <f>14131748500-I196-E210</f>
        <v>8373421800</v>
      </c>
    </row>
    <row r="198" spans="1:9" s="192" customFormat="1" ht="18.75" customHeight="1">
      <c r="A198" s="344">
        <v>6</v>
      </c>
      <c r="B198" s="330" t="s">
        <v>1850</v>
      </c>
      <c r="C198" s="370" t="e">
        <f>C184+C185+C187</f>
        <v>#REF!</v>
      </c>
      <c r="D198" s="337">
        <f>SUM(D183:D197)</f>
        <v>8373421800</v>
      </c>
      <c r="E198" s="337">
        <f>E180-E181</f>
        <v>1002099479.8560009</v>
      </c>
      <c r="F198" s="474"/>
      <c r="G198" s="428">
        <f>E198*100/E180</f>
        <v>10.688466805670695</v>
      </c>
      <c r="H198" s="439"/>
      <c r="I198" s="317"/>
    </row>
    <row r="199" spans="1:9" s="114" customFormat="1" ht="18.75" customHeight="1">
      <c r="A199" s="338" t="s">
        <v>2359</v>
      </c>
      <c r="B199" s="53" t="s">
        <v>1817</v>
      </c>
      <c r="C199" s="350"/>
      <c r="D199" s="516"/>
      <c r="E199" s="282"/>
      <c r="F199" s="282"/>
      <c r="G199" s="414"/>
      <c r="H199" s="418"/>
      <c r="I199" s="115"/>
    </row>
    <row r="200" spans="1:9" s="75" customFormat="1" ht="18.75" customHeight="1">
      <c r="A200" s="387">
        <v>1</v>
      </c>
      <c r="B200" s="333" t="s">
        <v>1454</v>
      </c>
      <c r="C200" s="367"/>
      <c r="D200" s="515"/>
      <c r="E200" s="281">
        <v>810539933</v>
      </c>
      <c r="F200" s="280"/>
      <c r="G200" s="426"/>
      <c r="H200" s="448"/>
      <c r="I200" s="315"/>
    </row>
    <row r="201" spans="1:9" s="75" customFormat="1" ht="18.75" customHeight="1">
      <c r="A201" s="125">
        <v>2</v>
      </c>
      <c r="B201" s="214" t="s">
        <v>1448</v>
      </c>
      <c r="C201" s="369"/>
      <c r="D201" s="128"/>
      <c r="E201" s="13">
        <f>E159</f>
        <v>783104030.98199999</v>
      </c>
      <c r="F201" s="18"/>
      <c r="G201" s="412"/>
      <c r="H201" s="423"/>
      <c r="I201" s="315"/>
    </row>
    <row r="202" spans="1:9" s="75" customFormat="1" ht="18.75" customHeight="1">
      <c r="A202" s="125">
        <v>3</v>
      </c>
      <c r="B202" s="214" t="s">
        <v>1455</v>
      </c>
      <c r="C202" s="369"/>
      <c r="D202" s="128"/>
      <c r="E202" s="13">
        <f>E200+E201</f>
        <v>1593643963.9819999</v>
      </c>
      <c r="F202" s="18"/>
      <c r="G202" s="412"/>
      <c r="H202" s="423"/>
      <c r="I202" s="315"/>
    </row>
    <row r="203" spans="1:9" s="75" customFormat="1" ht="18.75" customHeight="1">
      <c r="A203" s="125">
        <v>4</v>
      </c>
      <c r="B203" s="214" t="s">
        <v>1456</v>
      </c>
      <c r="C203" s="369"/>
      <c r="D203" s="128"/>
      <c r="E203" s="13">
        <v>0</v>
      </c>
      <c r="F203" s="18"/>
      <c r="G203" s="412"/>
      <c r="H203" s="423"/>
      <c r="I203" s="315"/>
    </row>
    <row r="204" spans="1:9" s="75" customFormat="1" ht="18.75" customHeight="1">
      <c r="A204" s="466">
        <v>5</v>
      </c>
      <c r="B204" s="225" t="s">
        <v>2338</v>
      </c>
      <c r="C204" s="465"/>
      <c r="D204" s="386"/>
      <c r="E204" s="227">
        <f>E202</f>
        <v>1593643963.9819999</v>
      </c>
      <c r="F204" s="226"/>
      <c r="G204" s="464"/>
      <c r="H204" s="424"/>
      <c r="I204" s="315">
        <f>E204+E198+E219</f>
        <v>7428391638.6760025</v>
      </c>
    </row>
    <row r="205" spans="1:9" s="114" customFormat="1" ht="18.75" customHeight="1">
      <c r="A205" s="338" t="s">
        <v>239</v>
      </c>
      <c r="B205" s="53" t="s">
        <v>2319</v>
      </c>
      <c r="C205" s="350"/>
      <c r="D205" s="516"/>
      <c r="E205" s="282"/>
      <c r="F205" s="282"/>
      <c r="G205" s="414"/>
      <c r="H205" s="418"/>
      <c r="I205" s="115"/>
    </row>
    <row r="206" spans="1:9" s="75" customFormat="1" ht="18.75" customHeight="1">
      <c r="A206" s="387">
        <v>1</v>
      </c>
      <c r="B206" s="333" t="s">
        <v>1454</v>
      </c>
      <c r="C206" s="367"/>
      <c r="D206" s="515"/>
      <c r="E206" s="281">
        <v>3368138616</v>
      </c>
      <c r="F206" s="280"/>
      <c r="G206" s="426"/>
      <c r="H206" s="448"/>
      <c r="I206" s="315"/>
    </row>
    <row r="207" spans="1:9" s="75" customFormat="1" ht="18.75" customHeight="1">
      <c r="A207" s="125">
        <v>2</v>
      </c>
      <c r="B207" s="214" t="s">
        <v>1448</v>
      </c>
      <c r="C207" s="369"/>
      <c r="D207" s="128"/>
      <c r="E207" s="13">
        <f>E160</f>
        <v>7047936278.8380013</v>
      </c>
      <c r="F207" s="18"/>
      <c r="G207" s="412"/>
      <c r="H207" s="423"/>
      <c r="I207" s="315"/>
    </row>
    <row r="208" spans="1:9" s="75" customFormat="1" ht="18.75" customHeight="1">
      <c r="A208" s="125">
        <v>3</v>
      </c>
      <c r="B208" s="214" t="s">
        <v>795</v>
      </c>
      <c r="C208" s="363"/>
      <c r="D208" s="128"/>
      <c r="E208" s="13">
        <v>174900000</v>
      </c>
      <c r="F208" s="18"/>
      <c r="G208" s="412"/>
      <c r="H208" s="423"/>
      <c r="I208" s="315"/>
    </row>
    <row r="209" spans="1:10" s="383" customFormat="1" ht="18.75" customHeight="1">
      <c r="A209" s="163">
        <v>4</v>
      </c>
      <c r="B209" s="212" t="s">
        <v>1455</v>
      </c>
      <c r="C209" s="366"/>
      <c r="D209" s="133"/>
      <c r="E209" s="4">
        <f>E206+E207+E208</f>
        <v>10590974894.838001</v>
      </c>
      <c r="F209" s="8"/>
      <c r="G209" s="425"/>
      <c r="H209" s="484"/>
      <c r="I209" s="153"/>
    </row>
    <row r="210" spans="1:10" s="314" customFormat="1" ht="18.75" customHeight="1">
      <c r="A210" s="326">
        <v>5</v>
      </c>
      <c r="B210" s="215" t="s">
        <v>1456</v>
      </c>
      <c r="C210" s="371"/>
      <c r="D210" s="502"/>
      <c r="E210" s="231">
        <f>97200000+33000000+89250000+207000000+1948000000+2468000000+414000000+438800000+22700000+12950000+27426700</f>
        <v>5758326700</v>
      </c>
      <c r="F210" s="320"/>
      <c r="G210" s="422">
        <f>E210*100/E209</f>
        <v>54.370128880265646</v>
      </c>
      <c r="H210" s="485"/>
      <c r="I210" s="313">
        <f>E181+E203+E210</f>
        <v>14131748500</v>
      </c>
    </row>
    <row r="211" spans="1:10" s="75" customFormat="1" ht="18.75" customHeight="1">
      <c r="A211" s="288">
        <v>5.0999999999999996</v>
      </c>
      <c r="B211" s="17" t="s">
        <v>728</v>
      </c>
      <c r="C211" s="384"/>
      <c r="D211" s="128">
        <f>D212+D213+D214+D215+D216+D217</f>
        <v>5475800000</v>
      </c>
      <c r="E211" s="386"/>
      <c r="F211" s="385"/>
      <c r="G211" s="480"/>
      <c r="H211" s="461"/>
      <c r="I211" s="315"/>
    </row>
    <row r="212" spans="1:10" s="314" customFormat="1" ht="18.75" customHeight="1">
      <c r="A212" s="340"/>
      <c r="B212" s="561" t="s">
        <v>1540</v>
      </c>
      <c r="C212" s="562"/>
      <c r="D212" s="563">
        <v>2468000000</v>
      </c>
      <c r="E212" s="337"/>
      <c r="F212" s="474"/>
      <c r="G212" s="428"/>
      <c r="H212" s="439"/>
      <c r="I212" s="313"/>
    </row>
    <row r="213" spans="1:10" s="314" customFormat="1" ht="18.75" customHeight="1">
      <c r="A213" s="340"/>
      <c r="B213" s="561" t="s">
        <v>1541</v>
      </c>
      <c r="C213" s="562"/>
      <c r="D213" s="563">
        <v>290000000</v>
      </c>
      <c r="E213" s="337"/>
      <c r="F213" s="474"/>
      <c r="G213" s="428"/>
      <c r="H213" s="439"/>
      <c r="I213" s="313"/>
    </row>
    <row r="214" spans="1:10" s="314" customFormat="1" ht="18.75" customHeight="1">
      <c r="A214" s="340"/>
      <c r="B214" s="561" t="s">
        <v>1542</v>
      </c>
      <c r="C214" s="562"/>
      <c r="D214" s="563">
        <v>148800000</v>
      </c>
      <c r="E214" s="337"/>
      <c r="F214" s="474"/>
      <c r="G214" s="428"/>
      <c r="H214" s="439"/>
      <c r="I214" s="313"/>
    </row>
    <row r="215" spans="1:10" s="314" customFormat="1" ht="18.75" customHeight="1">
      <c r="A215" s="340"/>
      <c r="B215" s="561" t="s">
        <v>725</v>
      </c>
      <c r="C215" s="562"/>
      <c r="D215" s="563">
        <v>414000000</v>
      </c>
      <c r="E215" s="337"/>
      <c r="F215" s="474"/>
      <c r="G215" s="428"/>
      <c r="H215" s="439"/>
      <c r="I215" s="313"/>
    </row>
    <row r="216" spans="1:10" s="314" customFormat="1" ht="18.75" customHeight="1">
      <c r="A216" s="340"/>
      <c r="B216" s="561" t="s">
        <v>726</v>
      </c>
      <c r="C216" s="562"/>
      <c r="D216" s="563">
        <v>207000000</v>
      </c>
      <c r="E216" s="337"/>
      <c r="F216" s="474"/>
      <c r="G216" s="428"/>
      <c r="H216" s="439"/>
      <c r="I216" s="313"/>
    </row>
    <row r="217" spans="1:10" s="314" customFormat="1" ht="18.75" customHeight="1">
      <c r="A217" s="326"/>
      <c r="B217" s="561" t="s">
        <v>727</v>
      </c>
      <c r="C217" s="562"/>
      <c r="D217" s="563">
        <v>1948000000</v>
      </c>
      <c r="E217" s="337"/>
      <c r="F217" s="474"/>
      <c r="G217" s="428"/>
      <c r="H217" s="439"/>
      <c r="I217" s="313"/>
    </row>
    <row r="218" spans="1:10" s="314" customFormat="1" ht="18.75" customHeight="1">
      <c r="A218" s="340">
        <v>5.2</v>
      </c>
      <c r="B218" s="462" t="s">
        <v>729</v>
      </c>
      <c r="C218" s="371"/>
      <c r="D218" s="502">
        <f>E210-D211</f>
        <v>282526700</v>
      </c>
      <c r="E218" s="337"/>
      <c r="F218" s="474"/>
      <c r="G218" s="428"/>
      <c r="H218" s="439"/>
      <c r="I218" s="313"/>
    </row>
    <row r="219" spans="1:10" s="314" customFormat="1" ht="18.75" customHeight="1">
      <c r="A219" s="329">
        <v>6</v>
      </c>
      <c r="B219" s="330" t="s">
        <v>2445</v>
      </c>
      <c r="C219" s="370"/>
      <c r="D219" s="503"/>
      <c r="E219" s="332">
        <f>E209-E210</f>
        <v>4832648194.8380013</v>
      </c>
      <c r="F219" s="332"/>
      <c r="G219" s="440">
        <f>E219*100/E209</f>
        <v>45.629871119734354</v>
      </c>
      <c r="H219" s="424"/>
      <c r="I219" s="313">
        <f>E198+E204+E219</f>
        <v>7428391638.6760025</v>
      </c>
      <c r="J219" s="313">
        <f>E198+E204+E219</f>
        <v>7428391638.6760025</v>
      </c>
    </row>
    <row r="220" spans="1:10" s="314" customFormat="1" ht="18.75" customHeight="1">
      <c r="A220" s="340"/>
      <c r="B220" s="571" t="s">
        <v>399</v>
      </c>
      <c r="C220" s="371"/>
      <c r="D220" s="460"/>
      <c r="E220" s="337">
        <f>E221+E222+E223+E224</f>
        <v>18451873631</v>
      </c>
      <c r="F220" s="474"/>
      <c r="G220" s="428"/>
      <c r="H220" s="439"/>
      <c r="I220" s="313"/>
      <c r="J220" s="313"/>
    </row>
    <row r="221" spans="1:10" s="314" customFormat="1" ht="18.75" customHeight="1">
      <c r="A221" s="340">
        <v>1</v>
      </c>
      <c r="B221" s="571" t="s">
        <v>398</v>
      </c>
      <c r="C221" s="371"/>
      <c r="D221" s="460"/>
      <c r="E221" s="50">
        <f>E219+E204+E198</f>
        <v>7428391638.6760025</v>
      </c>
      <c r="F221" s="474"/>
      <c r="G221" s="428"/>
      <c r="H221" s="439"/>
      <c r="I221" s="313"/>
      <c r="J221" s="313"/>
    </row>
    <row r="222" spans="1:10" s="314" customFormat="1" ht="18.75" customHeight="1">
      <c r="A222" s="340">
        <v>2</v>
      </c>
      <c r="B222" s="571" t="s">
        <v>401</v>
      </c>
      <c r="C222" s="371"/>
      <c r="D222" s="460"/>
      <c r="E222" s="50">
        <f>E154</f>
        <v>6754106254.5999985</v>
      </c>
      <c r="F222" s="474"/>
      <c r="G222" s="428"/>
      <c r="H222" s="439"/>
      <c r="I222" s="313"/>
      <c r="J222" s="313"/>
    </row>
    <row r="223" spans="1:10" s="314" customFormat="1" ht="18.75" customHeight="1">
      <c r="A223" s="340">
        <v>3</v>
      </c>
      <c r="B223" s="571" t="s">
        <v>402</v>
      </c>
      <c r="C223" s="371"/>
      <c r="D223" s="460"/>
      <c r="E223" s="50">
        <f>E174</f>
        <v>2153967957.723999</v>
      </c>
      <c r="F223" s="474"/>
      <c r="G223" s="428"/>
      <c r="H223" s="439"/>
      <c r="I223" s="313"/>
      <c r="J223" s="313"/>
    </row>
    <row r="224" spans="1:10" s="192" customFormat="1" ht="18.75" customHeight="1">
      <c r="A224" s="527">
        <v>4</v>
      </c>
      <c r="B224" s="564" t="s">
        <v>400</v>
      </c>
      <c r="C224" s="565"/>
      <c r="D224" s="566"/>
      <c r="E224" s="44">
        <f>E225+E226</f>
        <v>2115407780</v>
      </c>
      <c r="F224" s="474"/>
      <c r="G224" s="428"/>
      <c r="H224" s="439"/>
      <c r="I224" s="317"/>
    </row>
    <row r="225" spans="1:9" s="192" customFormat="1" ht="18.75" customHeight="1">
      <c r="A225" s="527" t="s">
        <v>2324</v>
      </c>
      <c r="B225" s="567" t="s">
        <v>2443</v>
      </c>
      <c r="C225" s="568"/>
      <c r="D225" s="569"/>
      <c r="E225" s="291">
        <v>1184444600</v>
      </c>
      <c r="F225" s="474"/>
      <c r="G225" s="428"/>
      <c r="H225" s="439"/>
      <c r="I225" s="317"/>
    </row>
    <row r="226" spans="1:9" s="192" customFormat="1" ht="18.75" customHeight="1">
      <c r="A226" s="344" t="s">
        <v>2324</v>
      </c>
      <c r="B226" s="572" t="s">
        <v>2444</v>
      </c>
      <c r="C226" s="573"/>
      <c r="D226" s="574"/>
      <c r="E226" s="343">
        <v>930963180</v>
      </c>
      <c r="F226" s="345"/>
      <c r="G226" s="470"/>
      <c r="H226" s="424"/>
      <c r="I226" s="317"/>
    </row>
    <row r="227" spans="1:9" ht="16.5">
      <c r="B227" s="9"/>
      <c r="C227" s="176"/>
      <c r="D227" s="153"/>
      <c r="E227" s="153"/>
      <c r="F227" s="153"/>
      <c r="G227" s="429"/>
      <c r="H227" s="436"/>
    </row>
    <row r="228" spans="1:9" s="154" customFormat="1" ht="18.75">
      <c r="A228" s="166"/>
      <c r="C228" s="155"/>
      <c r="D228" s="459"/>
      <c r="E228" s="863" t="s">
        <v>2242</v>
      </c>
      <c r="F228" s="863"/>
      <c r="G228" s="863"/>
      <c r="H228" s="863"/>
      <c r="I228" s="155"/>
    </row>
    <row r="229" spans="1:9" s="6" customFormat="1" ht="18">
      <c r="A229" s="859" t="s">
        <v>1538</v>
      </c>
      <c r="B229" s="859"/>
      <c r="C229" s="859"/>
      <c r="D229" s="859"/>
      <c r="E229" s="859"/>
      <c r="F229" s="859"/>
      <c r="G229" s="859"/>
      <c r="H229" s="859"/>
      <c r="I229" s="229"/>
    </row>
    <row r="234" spans="1:9" ht="15.75">
      <c r="A234" s="860" t="s">
        <v>1539</v>
      </c>
      <c r="B234" s="860"/>
      <c r="C234" s="860"/>
      <c r="D234" s="860"/>
      <c r="E234" s="860"/>
      <c r="F234" s="860"/>
      <c r="G234" s="860"/>
      <c r="H234" s="860"/>
    </row>
    <row r="269" spans="1:8" ht="15">
      <c r="A269" s="861" t="s">
        <v>2076</v>
      </c>
      <c r="B269" s="861"/>
      <c r="C269" s="347"/>
    </row>
    <row r="270" spans="1:8" ht="15.75">
      <c r="A270" s="21" t="s">
        <v>2477</v>
      </c>
      <c r="B270" s="21"/>
      <c r="C270" s="348"/>
    </row>
    <row r="271" spans="1:8" ht="15">
      <c r="A271" s="241"/>
    </row>
    <row r="272" spans="1:8" ht="18">
      <c r="A272" s="862" t="s">
        <v>2083</v>
      </c>
      <c r="B272" s="862"/>
      <c r="C272" s="862"/>
      <c r="D272" s="862"/>
      <c r="E272" s="862"/>
      <c r="F272" s="74"/>
      <c r="G272" s="431"/>
      <c r="H272" s="446"/>
    </row>
    <row r="273" spans="1:8" ht="15">
      <c r="A273" s="241"/>
    </row>
    <row r="274" spans="1:8" ht="26.25" customHeight="1">
      <c r="A274" s="61" t="s">
        <v>2478</v>
      </c>
      <c r="B274" s="864" t="s">
        <v>2479</v>
      </c>
      <c r="C274" s="864"/>
      <c r="D274" s="864"/>
      <c r="E274" s="62" t="s">
        <v>2480</v>
      </c>
      <c r="F274" s="475"/>
      <c r="G274" s="432"/>
      <c r="H274" s="447"/>
    </row>
    <row r="275" spans="1:8" ht="21.75" customHeight="1">
      <c r="A275" s="250" t="s">
        <v>2482</v>
      </c>
      <c r="B275" s="262" t="s">
        <v>802</v>
      </c>
      <c r="C275" s="372"/>
      <c r="D275" s="251"/>
      <c r="E275" s="252">
        <f>E276+E277+E278+E279</f>
        <v>9970919548</v>
      </c>
      <c r="F275" s="476"/>
      <c r="G275" s="433"/>
      <c r="H275" s="434"/>
    </row>
    <row r="276" spans="1:8" ht="21.75" customHeight="1">
      <c r="A276" s="56">
        <v>1</v>
      </c>
      <c r="B276" s="212" t="s">
        <v>365</v>
      </c>
      <c r="C276" s="365"/>
      <c r="D276" s="8"/>
      <c r="E276" s="246">
        <v>1719124060</v>
      </c>
      <c r="F276" s="477"/>
      <c r="G276" s="434"/>
      <c r="H276" s="434"/>
    </row>
    <row r="277" spans="1:8" ht="21.75" customHeight="1">
      <c r="A277" s="56">
        <v>2</v>
      </c>
      <c r="B277" s="212" t="s">
        <v>366</v>
      </c>
      <c r="C277" s="365"/>
      <c r="D277" s="8"/>
      <c r="E277" s="246">
        <v>3094423308</v>
      </c>
      <c r="F277" s="477"/>
      <c r="G277" s="434"/>
      <c r="H277" s="434"/>
    </row>
    <row r="278" spans="1:8" ht="21.75" customHeight="1">
      <c r="A278" s="56">
        <v>3</v>
      </c>
      <c r="B278" s="212" t="s">
        <v>364</v>
      </c>
      <c r="C278" s="365"/>
      <c r="D278" s="8"/>
      <c r="E278" s="246">
        <v>515737218</v>
      </c>
      <c r="F278" s="477"/>
      <c r="G278" s="434"/>
      <c r="H278" s="434"/>
    </row>
    <row r="279" spans="1:8" ht="21.75" customHeight="1">
      <c r="A279" s="56">
        <v>4</v>
      </c>
      <c r="B279" s="212" t="s">
        <v>367</v>
      </c>
      <c r="C279" s="365"/>
      <c r="D279" s="8"/>
      <c r="E279" s="246">
        <v>4641634962</v>
      </c>
      <c r="F279" s="477"/>
      <c r="G279" s="434"/>
      <c r="H279" s="434"/>
    </row>
    <row r="280" spans="1:8" ht="21.75" customHeight="1">
      <c r="A280" s="242" t="s">
        <v>765</v>
      </c>
      <c r="B280" s="261" t="s">
        <v>2082</v>
      </c>
      <c r="C280" s="373"/>
      <c r="D280" s="248"/>
      <c r="E280" s="249">
        <f>E281+E282+E283+E284</f>
        <v>2000000000</v>
      </c>
      <c r="F280" s="476"/>
      <c r="G280" s="433"/>
      <c r="H280" s="434"/>
    </row>
    <row r="281" spans="1:8" ht="21.75" customHeight="1">
      <c r="A281" s="243">
        <v>1</v>
      </c>
      <c r="B281" s="244" t="s">
        <v>2080</v>
      </c>
      <c r="C281" s="374"/>
      <c r="D281" s="245"/>
      <c r="E281" s="246">
        <v>1000000000</v>
      </c>
      <c r="F281" s="477"/>
      <c r="G281" s="434"/>
      <c r="H281" s="434"/>
    </row>
    <row r="282" spans="1:8" ht="21.75" customHeight="1">
      <c r="A282" s="243">
        <v>2</v>
      </c>
      <c r="B282" s="244" t="s">
        <v>2081</v>
      </c>
      <c r="C282" s="374"/>
      <c r="D282" s="245"/>
      <c r="E282" s="246">
        <v>500000000</v>
      </c>
      <c r="F282" s="477"/>
      <c r="G282" s="434"/>
      <c r="H282" s="434"/>
    </row>
    <row r="283" spans="1:8" ht="21.75" customHeight="1">
      <c r="A283" s="243">
        <v>3</v>
      </c>
      <c r="B283" s="244" t="s">
        <v>799</v>
      </c>
      <c r="C283" s="374"/>
      <c r="D283" s="245"/>
      <c r="E283" s="246">
        <v>0</v>
      </c>
      <c r="F283" s="477"/>
      <c r="G283" s="434"/>
      <c r="H283" s="434"/>
    </row>
    <row r="284" spans="1:8" ht="21.75" customHeight="1">
      <c r="A284" s="243">
        <v>4</v>
      </c>
      <c r="B284" s="244" t="s">
        <v>2084</v>
      </c>
      <c r="C284" s="374"/>
      <c r="D284" s="245"/>
      <c r="E284" s="246">
        <v>500000000</v>
      </c>
      <c r="F284" s="477"/>
      <c r="G284" s="434"/>
      <c r="H284" s="434"/>
    </row>
    <row r="285" spans="1:8" ht="21.75" customHeight="1">
      <c r="A285" s="242" t="s">
        <v>192</v>
      </c>
      <c r="B285" s="261" t="s">
        <v>2086</v>
      </c>
      <c r="C285" s="373"/>
      <c r="D285" s="257"/>
      <c r="E285" s="249">
        <f>E286+E287+E288+E289</f>
        <v>7970919548</v>
      </c>
      <c r="F285" s="476"/>
      <c r="G285" s="433"/>
      <c r="H285" s="434"/>
    </row>
    <row r="286" spans="1:8" ht="21.75" customHeight="1">
      <c r="A286" s="243">
        <v>1</v>
      </c>
      <c r="B286" s="244" t="s">
        <v>2080</v>
      </c>
      <c r="C286" s="374"/>
      <c r="D286" s="245"/>
      <c r="E286" s="246">
        <f>E276-E281</f>
        <v>719124060</v>
      </c>
      <c r="F286" s="477"/>
      <c r="G286" s="434"/>
      <c r="H286" s="434"/>
    </row>
    <row r="287" spans="1:8" ht="21.75" customHeight="1">
      <c r="A287" s="243">
        <v>2</v>
      </c>
      <c r="B287" s="244" t="s">
        <v>2081</v>
      </c>
      <c r="C287" s="374"/>
      <c r="D287" s="245"/>
      <c r="E287" s="246">
        <f>E277-E282</f>
        <v>2594423308</v>
      </c>
      <c r="F287" s="477"/>
      <c r="G287" s="434"/>
      <c r="H287" s="434"/>
    </row>
    <row r="288" spans="1:8" ht="21.75" customHeight="1">
      <c r="A288" s="243">
        <v>3</v>
      </c>
      <c r="B288" s="244" t="s">
        <v>799</v>
      </c>
      <c r="C288" s="374"/>
      <c r="D288" s="245"/>
      <c r="E288" s="246">
        <f>E278-E283</f>
        <v>515737218</v>
      </c>
      <c r="F288" s="477"/>
      <c r="G288" s="434"/>
      <c r="H288" s="434"/>
    </row>
    <row r="289" spans="1:8" ht="21.75" customHeight="1">
      <c r="A289" s="253">
        <v>4</v>
      </c>
      <c r="B289" s="254" t="s">
        <v>2084</v>
      </c>
      <c r="C289" s="375"/>
      <c r="D289" s="255"/>
      <c r="E289" s="256">
        <f>E279-E284</f>
        <v>4141634962</v>
      </c>
      <c r="F289" s="477"/>
      <c r="G289" s="434"/>
      <c r="H289" s="434"/>
    </row>
    <row r="290" spans="1:8" ht="15">
      <c r="A290" s="241"/>
    </row>
    <row r="291" spans="1:8" ht="18">
      <c r="A291" s="241"/>
      <c r="B291" s="154"/>
      <c r="C291" s="155"/>
      <c r="D291" s="863" t="s">
        <v>2078</v>
      </c>
      <c r="E291" s="863"/>
      <c r="F291" s="463"/>
      <c r="G291" s="435"/>
      <c r="H291" s="435"/>
    </row>
    <row r="292" spans="1:8" ht="18">
      <c r="A292" s="241"/>
      <c r="B292" s="859" t="s">
        <v>2085</v>
      </c>
      <c r="C292" s="859"/>
      <c r="D292" s="859"/>
      <c r="E292" s="859"/>
      <c r="F292" s="200"/>
      <c r="G292" s="430"/>
      <c r="H292" s="445"/>
    </row>
    <row r="293" spans="1:8" ht="15">
      <c r="A293" s="241"/>
    </row>
  </sheetData>
  <mergeCells count="16">
    <mergeCell ref="B292:E292"/>
    <mergeCell ref="E228:F228"/>
    <mergeCell ref="A272:E272"/>
    <mergeCell ref="G228:H228"/>
    <mergeCell ref="A229:H229"/>
    <mergeCell ref="A234:H234"/>
    <mergeCell ref="A269:B269"/>
    <mergeCell ref="B274:D274"/>
    <mergeCell ref="D291:E291"/>
    <mergeCell ref="A3:H3"/>
    <mergeCell ref="A4:E4"/>
    <mergeCell ref="A6:A8"/>
    <mergeCell ref="B6:C8"/>
    <mergeCell ref="D6:E7"/>
    <mergeCell ref="F6:G7"/>
    <mergeCell ref="H6:H7"/>
  </mergeCells>
  <phoneticPr fontId="8" type="noConversion"/>
  <pageMargins left="0.25" right="0.2" top="0.5" bottom="0.5" header="0.5" footer="0.5"/>
  <pageSetup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586"/>
  <sheetViews>
    <sheetView topLeftCell="A115" workbookViewId="0">
      <selection activeCell="E1117" sqref="E1117"/>
    </sheetView>
  </sheetViews>
  <sheetFormatPr defaultColWidth="9.140625" defaultRowHeight="12.75"/>
  <cols>
    <col min="1" max="1" width="6.85546875" style="505" customWidth="1"/>
    <col min="2" max="2" width="8.28515625" style="505" customWidth="1"/>
    <col min="3" max="3" width="9.7109375" style="505" customWidth="1"/>
    <col min="4" max="4" width="8.28515625" style="505" customWidth="1"/>
    <col min="5" max="5" width="2.7109375" style="505" customWidth="1"/>
    <col min="6" max="6" width="62.42578125" style="505" customWidth="1"/>
    <col min="7" max="7" width="10.85546875" style="595" customWidth="1"/>
    <col min="8" max="8" width="14.42578125" style="594" customWidth="1"/>
    <col min="9" max="9" width="11" style="505" customWidth="1"/>
    <col min="10" max="10" width="0.42578125" style="505" customWidth="1"/>
    <col min="11" max="16384" width="9.140625" style="505"/>
  </cols>
  <sheetData>
    <row r="1" spans="2:9" ht="13.9" customHeight="1"/>
    <row r="2" spans="2:9" ht="14.65" customHeight="1">
      <c r="B2" s="505" t="s">
        <v>1972</v>
      </c>
    </row>
    <row r="3" spans="2:9" ht="14.65" customHeight="1">
      <c r="B3" s="505" t="s">
        <v>1973</v>
      </c>
    </row>
    <row r="4" spans="2:9" ht="16.350000000000001" customHeight="1"/>
    <row r="5" spans="2:9" ht="22.5" customHeight="1">
      <c r="B5" s="505" t="s">
        <v>1974</v>
      </c>
    </row>
    <row r="6" spans="2:9" ht="3.2" customHeight="1"/>
    <row r="7" spans="2:9" ht="17.100000000000001" customHeight="1">
      <c r="B7" s="505" t="s">
        <v>1457</v>
      </c>
    </row>
    <row r="8" spans="2:9" ht="13.9" customHeight="1">
      <c r="B8" s="505" t="s">
        <v>1975</v>
      </c>
    </row>
    <row r="9" spans="2:9" ht="2.25" customHeight="1"/>
    <row r="10" spans="2:9" ht="13.9" customHeight="1"/>
    <row r="11" spans="2:9" ht="11.65" customHeight="1"/>
    <row r="12" spans="2:9" ht="13.9" customHeight="1">
      <c r="B12" s="505" t="s">
        <v>1976</v>
      </c>
      <c r="C12" s="505" t="s">
        <v>1977</v>
      </c>
      <c r="E12" s="505" t="s">
        <v>1978</v>
      </c>
      <c r="G12" s="595" t="s">
        <v>1979</v>
      </c>
      <c r="H12" s="594" t="s">
        <v>1980</v>
      </c>
      <c r="I12" s="505" t="s">
        <v>1981</v>
      </c>
    </row>
    <row r="13" spans="2:9" ht="29.45" customHeight="1">
      <c r="C13" s="505" t="s">
        <v>1982</v>
      </c>
      <c r="D13" s="505" t="s">
        <v>758</v>
      </c>
    </row>
    <row r="14" spans="2:9" ht="13.9" customHeight="1">
      <c r="B14" s="505" t="s">
        <v>764</v>
      </c>
      <c r="C14" s="505" t="s">
        <v>776</v>
      </c>
      <c r="D14" s="505" t="s">
        <v>2460</v>
      </c>
      <c r="E14" s="505" t="s">
        <v>2322</v>
      </c>
      <c r="G14" s="595" t="s">
        <v>2323</v>
      </c>
      <c r="H14" s="594">
        <v>1</v>
      </c>
      <c r="I14" s="505">
        <v>2</v>
      </c>
    </row>
    <row r="15" spans="2:9" ht="13.9" customHeight="1">
      <c r="B15" s="505" t="s">
        <v>1552</v>
      </c>
    </row>
    <row r="16" spans="2:9" ht="13.9" customHeight="1">
      <c r="E16" s="505" t="s">
        <v>1553</v>
      </c>
    </row>
    <row r="17" spans="1:8" ht="13.9" customHeight="1">
      <c r="A17" s="505">
        <v>1</v>
      </c>
      <c r="B17" s="505" t="s">
        <v>2377</v>
      </c>
      <c r="C17" s="505" t="s">
        <v>1554</v>
      </c>
      <c r="D17" s="505" t="s">
        <v>2377</v>
      </c>
      <c r="E17" s="505" t="s">
        <v>1555</v>
      </c>
      <c r="G17" s="505">
        <v>6001</v>
      </c>
      <c r="H17" s="594">
        <v>119298500</v>
      </c>
    </row>
    <row r="18" spans="1:8" ht="13.9" customHeight="1">
      <c r="A18" s="505">
        <v>2</v>
      </c>
      <c r="B18" s="505" t="s">
        <v>2377</v>
      </c>
      <c r="C18" s="505" t="s">
        <v>1554</v>
      </c>
      <c r="D18" s="505" t="s">
        <v>2377</v>
      </c>
      <c r="E18" s="505" t="s">
        <v>1556</v>
      </c>
      <c r="G18" s="505">
        <v>6001</v>
      </c>
      <c r="H18" s="594">
        <v>1216321589</v>
      </c>
    </row>
    <row r="19" spans="1:8" ht="13.9" customHeight="1">
      <c r="A19" s="505">
        <v>3</v>
      </c>
      <c r="B19" s="505" t="s">
        <v>1557</v>
      </c>
      <c r="C19" s="505" t="s">
        <v>1558</v>
      </c>
      <c r="D19" s="505" t="s">
        <v>1557</v>
      </c>
      <c r="E19" s="505" t="s">
        <v>1559</v>
      </c>
      <c r="G19" s="505">
        <v>6001</v>
      </c>
      <c r="H19" s="594">
        <v>116315800</v>
      </c>
    </row>
    <row r="20" spans="1:8" ht="24.75" customHeight="1">
      <c r="A20" s="505">
        <v>4</v>
      </c>
      <c r="B20" s="505" t="s">
        <v>1557</v>
      </c>
      <c r="C20" s="505" t="s">
        <v>1558</v>
      </c>
      <c r="D20" s="505" t="s">
        <v>1557</v>
      </c>
      <c r="E20" s="505" t="s">
        <v>1560</v>
      </c>
      <c r="G20" s="505">
        <v>6001</v>
      </c>
      <c r="H20" s="594">
        <v>1152189601</v>
      </c>
    </row>
    <row r="21" spans="1:8" ht="24.75" customHeight="1">
      <c r="A21" s="505">
        <v>5</v>
      </c>
      <c r="B21" s="505" t="s">
        <v>2393</v>
      </c>
      <c r="C21" s="505" t="s">
        <v>1561</v>
      </c>
      <c r="D21" s="505" t="s">
        <v>2393</v>
      </c>
      <c r="E21" s="505" t="s">
        <v>1562</v>
      </c>
      <c r="G21" s="505">
        <v>6001</v>
      </c>
      <c r="H21" s="594">
        <v>1265894786</v>
      </c>
    </row>
    <row r="22" spans="1:8" ht="24.75" customHeight="1">
      <c r="A22" s="505">
        <v>6</v>
      </c>
      <c r="B22" s="505" t="s">
        <v>1563</v>
      </c>
      <c r="C22" s="505" t="s">
        <v>1564</v>
      </c>
      <c r="D22" s="505" t="s">
        <v>1563</v>
      </c>
      <c r="E22" s="505" t="s">
        <v>1565</v>
      </c>
      <c r="G22" s="505">
        <v>6001</v>
      </c>
      <c r="H22" s="594">
        <v>1124063064</v>
      </c>
    </row>
    <row r="23" spans="1:8" ht="13.9" customHeight="1">
      <c r="A23" s="505">
        <v>7</v>
      </c>
      <c r="B23" s="505" t="s">
        <v>1563</v>
      </c>
      <c r="C23" s="505" t="s">
        <v>1566</v>
      </c>
      <c r="D23" s="505" t="s">
        <v>1563</v>
      </c>
      <c r="E23" s="505" t="s">
        <v>1567</v>
      </c>
      <c r="G23" s="505">
        <v>6001</v>
      </c>
      <c r="H23" s="594">
        <v>130819600</v>
      </c>
    </row>
    <row r="24" spans="1:8" ht="13.9" customHeight="1">
      <c r="A24" s="505">
        <v>8</v>
      </c>
      <c r="B24" s="505" t="s">
        <v>2523</v>
      </c>
      <c r="C24" s="505" t="s">
        <v>1568</v>
      </c>
      <c r="D24" s="505" t="s">
        <v>2523</v>
      </c>
      <c r="E24" s="505" t="s">
        <v>1569</v>
      </c>
      <c r="G24" s="505">
        <v>6001</v>
      </c>
      <c r="H24" s="594">
        <v>1408253600</v>
      </c>
    </row>
    <row r="25" spans="1:8" ht="13.9" customHeight="1">
      <c r="A25" s="505">
        <v>9</v>
      </c>
      <c r="B25" s="505" t="s">
        <v>2523</v>
      </c>
      <c r="C25" s="505" t="s">
        <v>1570</v>
      </c>
      <c r="D25" s="505" t="s">
        <v>2523</v>
      </c>
      <c r="E25" s="505" t="s">
        <v>1571</v>
      </c>
      <c r="G25" s="505">
        <v>6001</v>
      </c>
      <c r="H25" s="594">
        <v>165082000</v>
      </c>
    </row>
    <row r="26" spans="1:8" ht="13.9" customHeight="1">
      <c r="A26" s="505">
        <v>10</v>
      </c>
      <c r="B26" s="505" t="s">
        <v>2231</v>
      </c>
      <c r="C26" s="505" t="s">
        <v>1572</v>
      </c>
      <c r="D26" s="505" t="s">
        <v>2231</v>
      </c>
      <c r="E26" s="505" t="s">
        <v>1573</v>
      </c>
      <c r="G26" s="505">
        <v>6001</v>
      </c>
      <c r="H26" s="594">
        <v>1475310417</v>
      </c>
    </row>
    <row r="27" spans="1:8" ht="13.9" customHeight="1">
      <c r="A27" s="505">
        <v>11</v>
      </c>
      <c r="B27" s="505" t="s">
        <v>2231</v>
      </c>
      <c r="C27" s="505" t="s">
        <v>1574</v>
      </c>
      <c r="D27" s="505" t="s">
        <v>2231</v>
      </c>
      <c r="E27" s="505" t="s">
        <v>1575</v>
      </c>
      <c r="G27" s="505">
        <v>6001</v>
      </c>
      <c r="H27" s="594">
        <v>16393000</v>
      </c>
    </row>
    <row r="28" spans="1:8" ht="13.9" customHeight="1">
      <c r="A28" s="505">
        <v>12</v>
      </c>
      <c r="B28" s="505" t="s">
        <v>2231</v>
      </c>
      <c r="C28" s="505" t="s">
        <v>1574</v>
      </c>
      <c r="D28" s="505" t="s">
        <v>2231</v>
      </c>
      <c r="E28" s="505" t="s">
        <v>1576</v>
      </c>
      <c r="G28" s="505">
        <v>6001</v>
      </c>
      <c r="H28" s="594">
        <v>114754000</v>
      </c>
    </row>
    <row r="29" spans="1:8" ht="13.9" customHeight="1">
      <c r="A29" s="505">
        <v>13</v>
      </c>
      <c r="B29" s="505" t="s">
        <v>2231</v>
      </c>
      <c r="C29" s="505" t="s">
        <v>1574</v>
      </c>
      <c r="D29" s="505" t="s">
        <v>2231</v>
      </c>
      <c r="E29" s="505" t="s">
        <v>1577</v>
      </c>
      <c r="G29" s="505">
        <v>6001</v>
      </c>
      <c r="H29" s="594">
        <v>24590000</v>
      </c>
    </row>
    <row r="30" spans="1:8" ht="13.9" customHeight="1">
      <c r="A30" s="505">
        <v>14</v>
      </c>
      <c r="B30" s="505" t="s">
        <v>1578</v>
      </c>
      <c r="C30" s="505" t="s">
        <v>1579</v>
      </c>
      <c r="D30" s="505" t="s">
        <v>1578</v>
      </c>
      <c r="E30" s="505" t="s">
        <v>1580</v>
      </c>
      <c r="G30" s="505">
        <v>6001</v>
      </c>
      <c r="H30" s="594">
        <v>171312000</v>
      </c>
    </row>
    <row r="31" spans="1:8" ht="24.75" customHeight="1">
      <c r="A31" s="505">
        <v>15</v>
      </c>
      <c r="B31" s="505" t="s">
        <v>1578</v>
      </c>
      <c r="C31" s="505" t="s">
        <v>1579</v>
      </c>
      <c r="D31" s="505" t="s">
        <v>1578</v>
      </c>
      <c r="E31" s="505" t="s">
        <v>92</v>
      </c>
      <c r="G31" s="505">
        <v>6001</v>
      </c>
      <c r="H31" s="594">
        <v>1478304720</v>
      </c>
    </row>
    <row r="32" spans="1:8" ht="24.75" customHeight="1">
      <c r="A32" s="505">
        <v>16</v>
      </c>
      <c r="B32" s="505" t="s">
        <v>93</v>
      </c>
      <c r="C32" s="505" t="s">
        <v>2102</v>
      </c>
      <c r="D32" s="505" t="s">
        <v>93</v>
      </c>
      <c r="E32" s="505" t="s">
        <v>2103</v>
      </c>
      <c r="G32" s="505">
        <v>6001</v>
      </c>
      <c r="H32" s="594">
        <v>171311400</v>
      </c>
    </row>
    <row r="33" spans="1:8" ht="24.75" customHeight="1">
      <c r="A33" s="505">
        <v>17</v>
      </c>
      <c r="B33" s="505" t="s">
        <v>93</v>
      </c>
      <c r="C33" s="505" t="s">
        <v>2102</v>
      </c>
      <c r="D33" s="505" t="s">
        <v>93</v>
      </c>
      <c r="E33" s="505" t="s">
        <v>2104</v>
      </c>
      <c r="G33" s="505">
        <v>6001</v>
      </c>
      <c r="H33" s="594">
        <v>1592331008</v>
      </c>
    </row>
    <row r="34" spans="1:8" ht="24.75" customHeight="1">
      <c r="A34" s="505">
        <v>18</v>
      </c>
      <c r="B34" s="505" t="s">
        <v>1834</v>
      </c>
      <c r="C34" s="505" t="s">
        <v>2105</v>
      </c>
      <c r="D34" s="505" t="s">
        <v>1834</v>
      </c>
      <c r="E34" s="505" t="s">
        <v>2106</v>
      </c>
      <c r="G34" s="505">
        <v>6001</v>
      </c>
      <c r="H34" s="594">
        <v>1529709462</v>
      </c>
    </row>
    <row r="35" spans="1:8" ht="13.9" customHeight="1">
      <c r="A35" s="505">
        <v>19</v>
      </c>
      <c r="B35" s="505" t="s">
        <v>1834</v>
      </c>
      <c r="C35" s="505" t="s">
        <v>2107</v>
      </c>
      <c r="D35" s="505" t="s">
        <v>1834</v>
      </c>
      <c r="E35" s="505" t="s">
        <v>2108</v>
      </c>
      <c r="G35" s="505">
        <v>6001</v>
      </c>
      <c r="H35" s="594">
        <v>171311500</v>
      </c>
    </row>
    <row r="36" spans="1:8" ht="24.75" customHeight="1">
      <c r="A36" s="505">
        <v>20</v>
      </c>
      <c r="B36" s="505" t="s">
        <v>2109</v>
      </c>
      <c r="C36" s="505">
        <v>23</v>
      </c>
      <c r="D36" s="505" t="s">
        <v>2109</v>
      </c>
      <c r="E36" s="505" t="s">
        <v>2110</v>
      </c>
      <c r="G36" s="505">
        <v>6001</v>
      </c>
      <c r="H36" s="594">
        <v>1511893205</v>
      </c>
    </row>
    <row r="37" spans="1:8" ht="13.9" customHeight="1">
      <c r="A37" s="505">
        <v>21</v>
      </c>
      <c r="B37" s="505" t="s">
        <v>2109</v>
      </c>
      <c r="C37" s="505">
        <v>24</v>
      </c>
      <c r="D37" s="505" t="s">
        <v>2109</v>
      </c>
      <c r="E37" s="505" t="s">
        <v>843</v>
      </c>
      <c r="G37" s="505">
        <v>6001</v>
      </c>
      <c r="H37" s="594">
        <v>171311450</v>
      </c>
    </row>
    <row r="38" spans="1:8" ht="24.75" customHeight="1">
      <c r="A38" s="505">
        <v>22</v>
      </c>
      <c r="B38" s="505" t="s">
        <v>844</v>
      </c>
      <c r="C38" s="505">
        <v>25</v>
      </c>
      <c r="D38" s="505" t="s">
        <v>844</v>
      </c>
      <c r="E38" s="505" t="s">
        <v>845</v>
      </c>
      <c r="G38" s="505">
        <v>6001</v>
      </c>
      <c r="H38" s="594">
        <v>1497140701</v>
      </c>
    </row>
    <row r="39" spans="1:8" ht="13.9" customHeight="1">
      <c r="A39" s="505">
        <v>23</v>
      </c>
      <c r="B39" s="505" t="s">
        <v>844</v>
      </c>
      <c r="C39" s="505" t="s">
        <v>846</v>
      </c>
      <c r="D39" s="505" t="s">
        <v>844</v>
      </c>
      <c r="E39" s="505" t="s">
        <v>847</v>
      </c>
      <c r="G39" s="505">
        <v>6001</v>
      </c>
      <c r="H39" s="594">
        <v>93442622</v>
      </c>
    </row>
    <row r="40" spans="1:8" ht="13.9" customHeight="1">
      <c r="A40" s="505">
        <v>24</v>
      </c>
      <c r="B40" s="505" t="s">
        <v>848</v>
      </c>
      <c r="G40" s="505"/>
      <c r="H40" s="594">
        <v>16717354025</v>
      </c>
    </row>
    <row r="41" spans="1:8" ht="13.9" customHeight="1">
      <c r="A41" s="505">
        <v>25</v>
      </c>
      <c r="B41" s="505" t="s">
        <v>849</v>
      </c>
      <c r="G41" s="505"/>
      <c r="H41" s="594">
        <v>16717354025</v>
      </c>
    </row>
    <row r="42" spans="1:8" ht="13.9" customHeight="1">
      <c r="A42" s="505">
        <v>26</v>
      </c>
      <c r="B42" s="505" t="s">
        <v>850</v>
      </c>
      <c r="G42" s="505"/>
      <c r="H42" s="594">
        <v>16717354025</v>
      </c>
    </row>
    <row r="43" spans="1:8" ht="13.9" customHeight="1">
      <c r="A43" s="505">
        <v>30</v>
      </c>
      <c r="B43" s="505" t="s">
        <v>2377</v>
      </c>
      <c r="C43" s="505" t="s">
        <v>1554</v>
      </c>
      <c r="D43" s="505" t="s">
        <v>2377</v>
      </c>
      <c r="E43" s="505" t="s">
        <v>1556</v>
      </c>
      <c r="G43" s="505">
        <v>6101</v>
      </c>
      <c r="H43" s="594">
        <v>31017100</v>
      </c>
    </row>
    <row r="44" spans="1:8" ht="24.75" customHeight="1">
      <c r="A44" s="505">
        <v>31</v>
      </c>
      <c r="B44" s="505" t="s">
        <v>1557</v>
      </c>
      <c r="C44" s="505" t="s">
        <v>1558</v>
      </c>
      <c r="D44" s="505" t="s">
        <v>1557</v>
      </c>
      <c r="E44" s="505" t="s">
        <v>1560</v>
      </c>
      <c r="G44" s="505">
        <v>6101</v>
      </c>
      <c r="H44" s="594">
        <v>30681780</v>
      </c>
    </row>
    <row r="45" spans="1:8" ht="24.75" customHeight="1">
      <c r="A45" s="505">
        <v>32</v>
      </c>
      <c r="B45" s="505" t="s">
        <v>2393</v>
      </c>
      <c r="C45" s="505" t="s">
        <v>1561</v>
      </c>
      <c r="D45" s="505" t="s">
        <v>2393</v>
      </c>
      <c r="E45" s="505" t="s">
        <v>1562</v>
      </c>
      <c r="G45" s="505">
        <v>6101</v>
      </c>
      <c r="H45" s="594">
        <v>30043000</v>
      </c>
    </row>
    <row r="46" spans="1:8" ht="24.75" customHeight="1">
      <c r="A46" s="505">
        <v>42</v>
      </c>
      <c r="B46" s="505" t="s">
        <v>1563</v>
      </c>
      <c r="C46" s="505" t="s">
        <v>1564</v>
      </c>
      <c r="D46" s="505" t="s">
        <v>1563</v>
      </c>
      <c r="E46" s="505" t="s">
        <v>1565</v>
      </c>
      <c r="G46" s="505">
        <v>6101</v>
      </c>
      <c r="H46" s="594">
        <v>30722000</v>
      </c>
    </row>
    <row r="47" spans="1:8" ht="13.9" customHeight="1">
      <c r="A47" s="505">
        <v>43</v>
      </c>
      <c r="B47" s="505" t="s">
        <v>2523</v>
      </c>
      <c r="C47" s="505" t="s">
        <v>1568</v>
      </c>
      <c r="D47" s="505" t="s">
        <v>2523</v>
      </c>
      <c r="E47" s="505" t="s">
        <v>1569</v>
      </c>
      <c r="G47" s="505">
        <v>6101</v>
      </c>
      <c r="H47" s="594">
        <v>38814300</v>
      </c>
    </row>
    <row r="48" spans="1:8" ht="13.9" customHeight="1">
      <c r="A48" s="505">
        <v>44</v>
      </c>
      <c r="B48" s="505" t="s">
        <v>2231</v>
      </c>
      <c r="C48" s="505" t="s">
        <v>1572</v>
      </c>
      <c r="D48" s="505" t="s">
        <v>2231</v>
      </c>
      <c r="E48" s="505" t="s">
        <v>1573</v>
      </c>
      <c r="G48" s="505">
        <v>6101</v>
      </c>
      <c r="H48" s="594">
        <v>39933600</v>
      </c>
    </row>
    <row r="49" spans="1:8" ht="24.75" customHeight="1">
      <c r="A49" s="505">
        <v>45</v>
      </c>
      <c r="B49" s="505" t="s">
        <v>1578</v>
      </c>
      <c r="C49" s="505" t="s">
        <v>1579</v>
      </c>
      <c r="D49" s="505" t="s">
        <v>1578</v>
      </c>
      <c r="E49" s="505" t="s">
        <v>92</v>
      </c>
      <c r="G49" s="505">
        <v>6101</v>
      </c>
      <c r="H49" s="594">
        <v>38960250</v>
      </c>
    </row>
    <row r="50" spans="1:8" ht="24.75" customHeight="1">
      <c r="A50" s="505">
        <v>46</v>
      </c>
      <c r="B50" s="505" t="s">
        <v>93</v>
      </c>
      <c r="C50" s="505" t="s">
        <v>2102</v>
      </c>
      <c r="D50" s="505" t="s">
        <v>93</v>
      </c>
      <c r="E50" s="505" t="s">
        <v>2104</v>
      </c>
      <c r="G50" s="505">
        <v>6101</v>
      </c>
      <c r="H50" s="594">
        <v>39435400</v>
      </c>
    </row>
    <row r="51" spans="1:8" ht="24.75" customHeight="1">
      <c r="A51" s="505">
        <v>47</v>
      </c>
      <c r="B51" s="505" t="s">
        <v>1834</v>
      </c>
      <c r="C51" s="505" t="s">
        <v>2105</v>
      </c>
      <c r="D51" s="505" t="s">
        <v>1834</v>
      </c>
      <c r="E51" s="505" t="s">
        <v>2106</v>
      </c>
      <c r="G51" s="505">
        <v>6101</v>
      </c>
      <c r="H51" s="594">
        <v>39815500</v>
      </c>
    </row>
    <row r="52" spans="1:8" ht="24.75" customHeight="1">
      <c r="A52" s="505">
        <v>48</v>
      </c>
      <c r="B52" s="505" t="s">
        <v>2109</v>
      </c>
      <c r="C52" s="505">
        <v>23</v>
      </c>
      <c r="D52" s="505" t="s">
        <v>2109</v>
      </c>
      <c r="E52" s="505" t="s">
        <v>2110</v>
      </c>
      <c r="G52" s="505">
        <v>6101</v>
      </c>
      <c r="H52" s="594">
        <v>40005500</v>
      </c>
    </row>
    <row r="53" spans="1:8" ht="24.75" customHeight="1">
      <c r="A53" s="505">
        <v>49</v>
      </c>
      <c r="B53" s="505" t="s">
        <v>844</v>
      </c>
      <c r="C53" s="505">
        <v>25</v>
      </c>
      <c r="D53" s="505" t="s">
        <v>844</v>
      </c>
      <c r="E53" s="505" t="s">
        <v>845</v>
      </c>
      <c r="G53" s="505">
        <v>6101</v>
      </c>
      <c r="H53" s="594">
        <v>39625425</v>
      </c>
    </row>
    <row r="54" spans="1:8" ht="13.9" customHeight="1">
      <c r="A54" s="505">
        <v>50</v>
      </c>
      <c r="B54" s="505" t="s">
        <v>851</v>
      </c>
      <c r="G54" s="505"/>
      <c r="H54" s="594">
        <v>399053855</v>
      </c>
    </row>
    <row r="55" spans="1:8" ht="13.9" customHeight="1">
      <c r="A55" s="505">
        <v>51</v>
      </c>
      <c r="B55" s="505" t="s">
        <v>2377</v>
      </c>
      <c r="C55" s="505" t="s">
        <v>1554</v>
      </c>
      <c r="D55" s="505" t="s">
        <v>2377</v>
      </c>
      <c r="E55" s="505" t="s">
        <v>1556</v>
      </c>
      <c r="G55" s="505">
        <v>6107</v>
      </c>
      <c r="H55" s="594">
        <v>40255000</v>
      </c>
    </row>
    <row r="56" spans="1:8" ht="24.75" customHeight="1">
      <c r="A56" s="505">
        <v>52</v>
      </c>
      <c r="B56" s="505" t="s">
        <v>1557</v>
      </c>
      <c r="C56" s="505" t="s">
        <v>1558</v>
      </c>
      <c r="D56" s="505" t="s">
        <v>1557</v>
      </c>
      <c r="E56" s="505" t="s">
        <v>1560</v>
      </c>
      <c r="G56" s="505">
        <v>6107</v>
      </c>
      <c r="H56" s="594">
        <v>39757000</v>
      </c>
    </row>
    <row r="57" spans="1:8" ht="24.75" customHeight="1">
      <c r="A57" s="505">
        <v>53</v>
      </c>
      <c r="B57" s="505" t="s">
        <v>2393</v>
      </c>
      <c r="C57" s="505" t="s">
        <v>1561</v>
      </c>
      <c r="D57" s="505" t="s">
        <v>2393</v>
      </c>
      <c r="E57" s="505" t="s">
        <v>1562</v>
      </c>
      <c r="G57" s="505">
        <v>6107</v>
      </c>
      <c r="H57" s="594">
        <v>39923000</v>
      </c>
    </row>
    <row r="58" spans="1:8" ht="24.75" customHeight="1">
      <c r="A58" s="505">
        <v>54</v>
      </c>
      <c r="B58" s="505" t="s">
        <v>1563</v>
      </c>
      <c r="C58" s="505" t="s">
        <v>1564</v>
      </c>
      <c r="D58" s="505" t="s">
        <v>1563</v>
      </c>
      <c r="E58" s="505" t="s">
        <v>1565</v>
      </c>
      <c r="G58" s="505">
        <v>6107</v>
      </c>
      <c r="H58" s="594">
        <v>39840000</v>
      </c>
    </row>
    <row r="59" spans="1:8" ht="13.9" customHeight="1">
      <c r="A59" s="505">
        <v>55</v>
      </c>
      <c r="B59" s="505" t="s">
        <v>2523</v>
      </c>
      <c r="C59" s="505" t="s">
        <v>1568</v>
      </c>
      <c r="D59" s="505" t="s">
        <v>2523</v>
      </c>
      <c r="E59" s="505" t="s">
        <v>1569</v>
      </c>
      <c r="G59" s="505">
        <v>6107</v>
      </c>
      <c r="H59" s="594">
        <v>52587000</v>
      </c>
    </row>
    <row r="60" spans="1:8" ht="13.9" customHeight="1">
      <c r="A60" s="505">
        <v>56</v>
      </c>
      <c r="B60" s="505" t="s">
        <v>2231</v>
      </c>
      <c r="C60" s="505" t="s">
        <v>1572</v>
      </c>
      <c r="D60" s="505" t="s">
        <v>2231</v>
      </c>
      <c r="E60" s="505" t="s">
        <v>1573</v>
      </c>
      <c r="G60" s="505">
        <v>6107</v>
      </c>
      <c r="H60" s="594">
        <v>51472000</v>
      </c>
    </row>
    <row r="61" spans="1:8" ht="24.75" customHeight="1">
      <c r="A61" s="505">
        <v>57</v>
      </c>
      <c r="B61" s="505" t="s">
        <v>1578</v>
      </c>
      <c r="C61" s="505" t="s">
        <v>1579</v>
      </c>
      <c r="D61" s="505" t="s">
        <v>1578</v>
      </c>
      <c r="E61" s="505" t="s">
        <v>92</v>
      </c>
      <c r="G61" s="505">
        <v>6107</v>
      </c>
      <c r="H61" s="594">
        <v>53340000</v>
      </c>
    </row>
    <row r="62" spans="1:8" ht="24.75" customHeight="1">
      <c r="A62" s="505">
        <v>58</v>
      </c>
      <c r="B62" s="505" t="s">
        <v>93</v>
      </c>
      <c r="C62" s="505" t="s">
        <v>2102</v>
      </c>
      <c r="D62" s="505" t="s">
        <v>93</v>
      </c>
      <c r="E62" s="505" t="s">
        <v>2104</v>
      </c>
      <c r="G62" s="505">
        <v>6107</v>
      </c>
      <c r="H62" s="594">
        <v>53340000</v>
      </c>
    </row>
    <row r="63" spans="1:8" ht="24.75" customHeight="1">
      <c r="A63" s="505">
        <v>59</v>
      </c>
      <c r="B63" s="505" t="s">
        <v>1834</v>
      </c>
      <c r="C63" s="505" t="s">
        <v>2105</v>
      </c>
      <c r="D63" s="505" t="s">
        <v>1834</v>
      </c>
      <c r="E63" s="505" t="s">
        <v>2106</v>
      </c>
      <c r="G63" s="505">
        <v>6107</v>
      </c>
      <c r="H63" s="594">
        <v>53340000</v>
      </c>
    </row>
    <row r="64" spans="1:8" ht="24.75" customHeight="1">
      <c r="A64" s="505">
        <v>60</v>
      </c>
      <c r="B64" s="505" t="s">
        <v>2109</v>
      </c>
      <c r="C64" s="505">
        <v>23</v>
      </c>
      <c r="D64" s="505" t="s">
        <v>2109</v>
      </c>
      <c r="E64" s="505" t="s">
        <v>2110</v>
      </c>
      <c r="G64" s="505">
        <v>6107</v>
      </c>
      <c r="H64" s="594">
        <v>52080000</v>
      </c>
    </row>
    <row r="65" spans="1:8" ht="24.75" customHeight="1">
      <c r="A65" s="505">
        <v>61</v>
      </c>
      <c r="B65" s="505" t="s">
        <v>844</v>
      </c>
      <c r="C65" s="505">
        <v>25</v>
      </c>
      <c r="D65" s="505" t="s">
        <v>844</v>
      </c>
      <c r="E65" s="505" t="s">
        <v>845</v>
      </c>
      <c r="G65" s="505">
        <v>6107</v>
      </c>
      <c r="H65" s="594">
        <v>60060000</v>
      </c>
    </row>
    <row r="66" spans="1:8" ht="13.9" customHeight="1">
      <c r="A66" s="505">
        <v>62</v>
      </c>
      <c r="B66" s="505" t="s">
        <v>852</v>
      </c>
      <c r="G66" s="505"/>
      <c r="H66" s="594">
        <v>535994000</v>
      </c>
    </row>
    <row r="67" spans="1:8" ht="13.9" customHeight="1">
      <c r="A67" s="505">
        <v>63</v>
      </c>
      <c r="B67" s="505" t="s">
        <v>2377</v>
      </c>
      <c r="C67" s="505" t="s">
        <v>1554</v>
      </c>
      <c r="D67" s="505" t="s">
        <v>2377</v>
      </c>
      <c r="E67" s="505" t="s">
        <v>1556</v>
      </c>
      <c r="G67" s="505">
        <v>6112</v>
      </c>
      <c r="H67" s="594">
        <v>320096481</v>
      </c>
    </row>
    <row r="68" spans="1:8" ht="24.75" customHeight="1">
      <c r="A68" s="505">
        <v>64</v>
      </c>
      <c r="B68" s="505" t="s">
        <v>1557</v>
      </c>
      <c r="C68" s="505" t="s">
        <v>1558</v>
      </c>
      <c r="D68" s="505" t="s">
        <v>1557</v>
      </c>
      <c r="E68" s="505" t="s">
        <v>1560</v>
      </c>
      <c r="G68" s="505">
        <v>6112</v>
      </c>
      <c r="H68" s="594">
        <v>315184769</v>
      </c>
    </row>
    <row r="69" spans="1:8" ht="24.75" customHeight="1">
      <c r="A69" s="505">
        <v>65</v>
      </c>
      <c r="B69" s="505" t="s">
        <v>2393</v>
      </c>
      <c r="C69" s="505" t="s">
        <v>1561</v>
      </c>
      <c r="D69" s="505" t="s">
        <v>2393</v>
      </c>
      <c r="E69" s="505" t="s">
        <v>1562</v>
      </c>
      <c r="G69" s="505">
        <v>6112</v>
      </c>
      <c r="H69" s="594">
        <v>327950584</v>
      </c>
    </row>
    <row r="70" spans="1:8" ht="24.75" customHeight="1">
      <c r="A70" s="505">
        <v>66</v>
      </c>
      <c r="B70" s="505" t="s">
        <v>1563</v>
      </c>
      <c r="C70" s="505" t="s">
        <v>1564</v>
      </c>
      <c r="D70" s="505" t="s">
        <v>1563</v>
      </c>
      <c r="E70" s="505" t="s">
        <v>1565</v>
      </c>
      <c r="G70" s="505">
        <v>6112</v>
      </c>
      <c r="H70" s="594">
        <v>319108096</v>
      </c>
    </row>
    <row r="71" spans="1:8" ht="13.9" customHeight="1">
      <c r="A71" s="505">
        <v>67</v>
      </c>
      <c r="B71" s="505" t="s">
        <v>2523</v>
      </c>
      <c r="C71" s="505" t="s">
        <v>1568</v>
      </c>
      <c r="D71" s="505" t="s">
        <v>2523</v>
      </c>
      <c r="E71" s="505" t="s">
        <v>1569</v>
      </c>
      <c r="G71" s="505">
        <v>6112</v>
      </c>
      <c r="H71" s="594">
        <v>409058770</v>
      </c>
    </row>
    <row r="72" spans="1:8" ht="13.9" customHeight="1">
      <c r="A72" s="505">
        <v>68</v>
      </c>
      <c r="B72" s="505" t="s">
        <v>2231</v>
      </c>
      <c r="C72" s="505" t="s">
        <v>1572</v>
      </c>
      <c r="D72" s="505" t="s">
        <v>2231</v>
      </c>
      <c r="E72" s="505" t="s">
        <v>1573</v>
      </c>
      <c r="G72" s="505">
        <v>6112</v>
      </c>
      <c r="H72" s="594">
        <v>420050634</v>
      </c>
    </row>
    <row r="73" spans="1:8" ht="24.75" customHeight="1">
      <c r="A73" s="505">
        <v>69</v>
      </c>
      <c r="B73" s="505" t="s">
        <v>1578</v>
      </c>
      <c r="C73" s="505" t="s">
        <v>1579</v>
      </c>
      <c r="D73" s="505" t="s">
        <v>1578</v>
      </c>
      <c r="E73" s="505" t="s">
        <v>92</v>
      </c>
      <c r="G73" s="505">
        <v>6112</v>
      </c>
      <c r="H73" s="594">
        <v>419615340</v>
      </c>
    </row>
    <row r="74" spans="1:8" ht="24.75" customHeight="1">
      <c r="A74" s="505">
        <v>70</v>
      </c>
      <c r="B74" s="505" t="s">
        <v>93</v>
      </c>
      <c r="C74" s="505" t="s">
        <v>2102</v>
      </c>
      <c r="D74" s="505" t="s">
        <v>93</v>
      </c>
      <c r="E74" s="505" t="s">
        <v>2104</v>
      </c>
      <c r="G74" s="505">
        <v>6112</v>
      </c>
      <c r="H74" s="594">
        <v>438006522</v>
      </c>
    </row>
    <row r="75" spans="1:8" ht="24.75" customHeight="1">
      <c r="A75" s="505">
        <v>71</v>
      </c>
      <c r="B75" s="505" t="s">
        <v>1834</v>
      </c>
      <c r="C75" s="505" t="s">
        <v>2105</v>
      </c>
      <c r="D75" s="505" t="s">
        <v>1834</v>
      </c>
      <c r="E75" s="505" t="s">
        <v>2106</v>
      </c>
      <c r="G75" s="505">
        <v>6112</v>
      </c>
      <c r="H75" s="594">
        <v>426578628</v>
      </c>
    </row>
    <row r="76" spans="1:8" ht="24.75" customHeight="1">
      <c r="A76" s="505">
        <v>72</v>
      </c>
      <c r="B76" s="505" t="s">
        <v>2109</v>
      </c>
      <c r="C76" s="505">
        <v>23</v>
      </c>
      <c r="D76" s="505" t="s">
        <v>2109</v>
      </c>
      <c r="E76" s="505" t="s">
        <v>2110</v>
      </c>
      <c r="G76" s="505">
        <v>6112</v>
      </c>
      <c r="H76" s="594">
        <v>423933815</v>
      </c>
    </row>
    <row r="77" spans="1:8" ht="24.75" customHeight="1">
      <c r="A77" s="505">
        <v>73</v>
      </c>
      <c r="B77" s="505" t="s">
        <v>844</v>
      </c>
      <c r="C77" s="505">
        <v>25</v>
      </c>
      <c r="D77" s="505" t="s">
        <v>844</v>
      </c>
      <c r="E77" s="505" t="s">
        <v>845</v>
      </c>
      <c r="G77" s="505">
        <v>6112</v>
      </c>
      <c r="H77" s="594">
        <v>429597378</v>
      </c>
    </row>
    <row r="78" spans="1:8" ht="13.9" customHeight="1">
      <c r="A78" s="505">
        <v>74</v>
      </c>
      <c r="B78" s="505" t="s">
        <v>853</v>
      </c>
      <c r="G78" s="505"/>
      <c r="H78" s="594">
        <v>4249181017</v>
      </c>
    </row>
    <row r="79" spans="1:8" ht="13.9" customHeight="1">
      <c r="A79" s="505">
        <v>84</v>
      </c>
      <c r="B79" s="505" t="s">
        <v>2377</v>
      </c>
      <c r="C79" s="505" t="s">
        <v>1554</v>
      </c>
      <c r="D79" s="505" t="s">
        <v>2377</v>
      </c>
      <c r="E79" s="505" t="s">
        <v>1556</v>
      </c>
      <c r="G79" s="505">
        <v>6113</v>
      </c>
      <c r="H79" s="594">
        <v>40338000</v>
      </c>
    </row>
    <row r="80" spans="1:8" ht="24.75" customHeight="1">
      <c r="A80" s="505">
        <v>85</v>
      </c>
      <c r="B80" s="505" t="s">
        <v>1557</v>
      </c>
      <c r="C80" s="505" t="s">
        <v>1558</v>
      </c>
      <c r="D80" s="505" t="s">
        <v>1557</v>
      </c>
      <c r="E80" s="505" t="s">
        <v>1560</v>
      </c>
      <c r="G80" s="505">
        <v>6113</v>
      </c>
      <c r="H80" s="594">
        <v>41251000</v>
      </c>
    </row>
    <row r="81" spans="1:8" ht="24.75" customHeight="1">
      <c r="A81" s="505">
        <v>86</v>
      </c>
      <c r="B81" s="505" t="s">
        <v>2393</v>
      </c>
      <c r="C81" s="505" t="s">
        <v>1561</v>
      </c>
      <c r="D81" s="505" t="s">
        <v>2393</v>
      </c>
      <c r="E81" s="505" t="s">
        <v>1562</v>
      </c>
      <c r="G81" s="505">
        <v>6113</v>
      </c>
      <c r="H81" s="594">
        <v>42413000</v>
      </c>
    </row>
    <row r="82" spans="1:8" ht="24.75" customHeight="1">
      <c r="A82" s="505">
        <v>87</v>
      </c>
      <c r="B82" s="505" t="s">
        <v>1563</v>
      </c>
      <c r="C82" s="505" t="s">
        <v>1564</v>
      </c>
      <c r="D82" s="505" t="s">
        <v>1563</v>
      </c>
      <c r="E82" s="505" t="s">
        <v>1565</v>
      </c>
      <c r="G82" s="505">
        <v>6113</v>
      </c>
      <c r="H82" s="594">
        <v>42164000</v>
      </c>
    </row>
    <row r="83" spans="1:8" ht="13.9" customHeight="1">
      <c r="A83" s="505">
        <v>88</v>
      </c>
      <c r="B83" s="505" t="s">
        <v>2523</v>
      </c>
      <c r="C83" s="505" t="s">
        <v>1568</v>
      </c>
      <c r="D83" s="505" t="s">
        <v>2523</v>
      </c>
      <c r="E83" s="505" t="s">
        <v>1569</v>
      </c>
      <c r="G83" s="505">
        <v>6113</v>
      </c>
      <c r="H83" s="594">
        <v>53932000</v>
      </c>
    </row>
    <row r="84" spans="1:8" ht="13.9" customHeight="1">
      <c r="A84" s="505">
        <v>89</v>
      </c>
      <c r="B84" s="505" t="s">
        <v>2231</v>
      </c>
      <c r="C84" s="505" t="s">
        <v>1572</v>
      </c>
      <c r="D84" s="505" t="s">
        <v>2231</v>
      </c>
      <c r="E84" s="505" t="s">
        <v>1573</v>
      </c>
      <c r="G84" s="505">
        <v>6113</v>
      </c>
      <c r="H84" s="594">
        <v>34125000</v>
      </c>
    </row>
    <row r="85" spans="1:8" ht="24.75" customHeight="1">
      <c r="A85" s="505">
        <v>90</v>
      </c>
      <c r="B85" s="505" t="s">
        <v>1578</v>
      </c>
      <c r="C85" s="505" t="s">
        <v>1579</v>
      </c>
      <c r="D85" s="505" t="s">
        <v>1578</v>
      </c>
      <c r="E85" s="505" t="s">
        <v>92</v>
      </c>
      <c r="G85" s="505">
        <v>6113</v>
      </c>
      <c r="H85" s="594">
        <v>38115000</v>
      </c>
    </row>
    <row r="86" spans="1:8" ht="24.75" customHeight="1">
      <c r="A86" s="505">
        <v>91</v>
      </c>
      <c r="B86" s="505" t="s">
        <v>93</v>
      </c>
      <c r="C86" s="505" t="s">
        <v>2102</v>
      </c>
      <c r="D86" s="505" t="s">
        <v>93</v>
      </c>
      <c r="E86" s="505" t="s">
        <v>2104</v>
      </c>
      <c r="G86" s="505">
        <v>6113</v>
      </c>
      <c r="H86" s="594">
        <v>38745000</v>
      </c>
    </row>
    <row r="87" spans="1:8" ht="24.75" customHeight="1">
      <c r="A87" s="505">
        <v>92</v>
      </c>
      <c r="B87" s="505" t="s">
        <v>1834</v>
      </c>
      <c r="C87" s="505" t="s">
        <v>2105</v>
      </c>
      <c r="D87" s="505" t="s">
        <v>1834</v>
      </c>
      <c r="E87" s="505" t="s">
        <v>2106</v>
      </c>
      <c r="G87" s="505">
        <v>6113</v>
      </c>
      <c r="H87" s="594">
        <v>35280000</v>
      </c>
    </row>
    <row r="88" spans="1:8" ht="24.75" customHeight="1">
      <c r="A88" s="505">
        <v>93</v>
      </c>
      <c r="B88" s="505" t="s">
        <v>2109</v>
      </c>
      <c r="C88" s="505">
        <v>23</v>
      </c>
      <c r="D88" s="505" t="s">
        <v>2109</v>
      </c>
      <c r="E88" s="505" t="s">
        <v>2110</v>
      </c>
      <c r="G88" s="505">
        <v>6113</v>
      </c>
      <c r="H88" s="594">
        <v>35280000</v>
      </c>
    </row>
    <row r="89" spans="1:8" ht="24.75" customHeight="1">
      <c r="A89" s="505">
        <v>94</v>
      </c>
      <c r="B89" s="505" t="s">
        <v>844</v>
      </c>
      <c r="C89" s="505">
        <v>25</v>
      </c>
      <c r="D89" s="505" t="s">
        <v>844</v>
      </c>
      <c r="E89" s="505" t="s">
        <v>845</v>
      </c>
      <c r="G89" s="505">
        <v>6113</v>
      </c>
      <c r="H89" s="594">
        <v>39585000</v>
      </c>
    </row>
    <row r="90" spans="1:8" ht="13.9" customHeight="1">
      <c r="A90" s="505">
        <v>95</v>
      </c>
      <c r="B90" s="505" t="s">
        <v>854</v>
      </c>
      <c r="G90" s="505"/>
      <c r="H90" s="594">
        <v>441228000</v>
      </c>
    </row>
    <row r="91" spans="1:8" ht="24.75" customHeight="1">
      <c r="A91" s="505">
        <v>96</v>
      </c>
      <c r="B91" s="505" t="s">
        <v>2385</v>
      </c>
      <c r="C91" s="505">
        <v>2116</v>
      </c>
      <c r="D91" s="505" t="s">
        <v>2385</v>
      </c>
      <c r="E91" s="505" t="s">
        <v>855</v>
      </c>
      <c r="G91" s="505">
        <v>6114</v>
      </c>
      <c r="H91" s="594">
        <v>153238900</v>
      </c>
    </row>
    <row r="92" spans="1:8" ht="13.9" customHeight="1">
      <c r="A92" s="505">
        <v>97</v>
      </c>
      <c r="B92" s="505" t="s">
        <v>2399</v>
      </c>
      <c r="C92" s="505">
        <v>3185</v>
      </c>
      <c r="D92" s="505" t="s">
        <v>2399</v>
      </c>
      <c r="E92" s="505" t="s">
        <v>856</v>
      </c>
      <c r="G92" s="505">
        <v>6114</v>
      </c>
      <c r="H92" s="594">
        <v>123697000</v>
      </c>
    </row>
    <row r="93" spans="1:8" ht="13.9" customHeight="1">
      <c r="A93" s="505">
        <v>98</v>
      </c>
      <c r="B93" s="505" t="s">
        <v>2523</v>
      </c>
      <c r="C93" s="505">
        <v>5101</v>
      </c>
      <c r="D93" s="505" t="s">
        <v>2523</v>
      </c>
      <c r="E93" s="505" t="s">
        <v>857</v>
      </c>
      <c r="G93" s="505">
        <v>6114</v>
      </c>
      <c r="H93" s="594">
        <v>133528975</v>
      </c>
    </row>
    <row r="94" spans="1:8" ht="13.9" customHeight="1">
      <c r="A94" s="505">
        <v>99</v>
      </c>
      <c r="B94" s="505" t="s">
        <v>2523</v>
      </c>
      <c r="C94" s="505">
        <v>5102</v>
      </c>
      <c r="D94" s="505" t="s">
        <v>2523</v>
      </c>
      <c r="E94" s="505" t="s">
        <v>858</v>
      </c>
      <c r="G94" s="505">
        <v>6114</v>
      </c>
      <c r="H94" s="594">
        <v>136454675</v>
      </c>
    </row>
    <row r="95" spans="1:8" ht="24.75" customHeight="1">
      <c r="A95" s="505">
        <v>100</v>
      </c>
      <c r="B95" s="505" t="s">
        <v>896</v>
      </c>
      <c r="C95" s="505">
        <v>6162</v>
      </c>
      <c r="D95" s="505" t="s">
        <v>896</v>
      </c>
      <c r="E95" s="505" t="s">
        <v>859</v>
      </c>
      <c r="G95" s="505">
        <v>6114</v>
      </c>
      <c r="H95" s="594">
        <v>140042700</v>
      </c>
    </row>
    <row r="96" spans="1:8" ht="24.75" customHeight="1">
      <c r="A96" s="505">
        <v>101</v>
      </c>
      <c r="B96" s="505" t="s">
        <v>918</v>
      </c>
      <c r="C96" s="505">
        <v>7198</v>
      </c>
      <c r="D96" s="505" t="s">
        <v>918</v>
      </c>
      <c r="E96" s="505" t="s">
        <v>860</v>
      </c>
      <c r="G96" s="505">
        <v>6114</v>
      </c>
      <c r="H96" s="594">
        <v>137584800</v>
      </c>
    </row>
    <row r="97" spans="1:8" ht="13.9" customHeight="1">
      <c r="A97" s="505">
        <v>102</v>
      </c>
      <c r="B97" s="505" t="s">
        <v>861</v>
      </c>
      <c r="C97" s="505">
        <v>985</v>
      </c>
      <c r="D97" s="505" t="s">
        <v>861</v>
      </c>
      <c r="E97" s="505" t="s">
        <v>862</v>
      </c>
      <c r="G97" s="505">
        <v>6114</v>
      </c>
      <c r="H97" s="594">
        <v>141595475</v>
      </c>
    </row>
    <row r="98" spans="1:8" ht="24.75" customHeight="1">
      <c r="A98" s="505">
        <v>103</v>
      </c>
      <c r="B98" s="505" t="s">
        <v>1834</v>
      </c>
      <c r="C98" s="505">
        <v>9109</v>
      </c>
      <c r="D98" s="505" t="s">
        <v>1834</v>
      </c>
      <c r="E98" s="505" t="s">
        <v>863</v>
      </c>
      <c r="G98" s="505">
        <v>6114</v>
      </c>
      <c r="H98" s="594">
        <v>135844450</v>
      </c>
    </row>
    <row r="99" spans="1:8" ht="24.75" customHeight="1">
      <c r="A99" s="505">
        <v>104</v>
      </c>
      <c r="B99" s="505" t="s">
        <v>864</v>
      </c>
      <c r="C99" s="505">
        <v>12160</v>
      </c>
      <c r="D99" s="505" t="s">
        <v>864</v>
      </c>
      <c r="E99" s="505" t="s">
        <v>85</v>
      </c>
      <c r="G99" s="505">
        <v>6114</v>
      </c>
      <c r="H99" s="594">
        <v>134807050</v>
      </c>
    </row>
    <row r="100" spans="1:8" ht="13.9" customHeight="1">
      <c r="A100" s="505">
        <v>105</v>
      </c>
      <c r="B100" s="505" t="s">
        <v>86</v>
      </c>
      <c r="G100" s="505"/>
      <c r="H100" s="594">
        <v>1236794025</v>
      </c>
    </row>
    <row r="101" spans="1:8" ht="13.9" customHeight="1">
      <c r="A101" s="505">
        <v>106</v>
      </c>
      <c r="B101" s="505" t="s">
        <v>2399</v>
      </c>
      <c r="C101" s="505">
        <v>3189</v>
      </c>
      <c r="D101" s="505" t="s">
        <v>2399</v>
      </c>
      <c r="E101" s="505" t="s">
        <v>759</v>
      </c>
      <c r="G101" s="505">
        <v>6116</v>
      </c>
      <c r="H101" s="594">
        <v>62955300</v>
      </c>
    </row>
    <row r="102" spans="1:8" ht="13.9" customHeight="1">
      <c r="A102" s="505">
        <v>107</v>
      </c>
      <c r="B102" s="505" t="s">
        <v>2411</v>
      </c>
      <c r="C102" s="505">
        <v>418</v>
      </c>
      <c r="D102" s="505" t="s">
        <v>2411</v>
      </c>
      <c r="E102" s="505" t="s">
        <v>1078</v>
      </c>
      <c r="G102" s="505">
        <v>6116</v>
      </c>
      <c r="H102" s="594">
        <v>40035300</v>
      </c>
    </row>
    <row r="103" spans="1:8" ht="24.75" customHeight="1">
      <c r="A103" s="505">
        <v>108</v>
      </c>
      <c r="B103" s="505" t="s">
        <v>2411</v>
      </c>
      <c r="C103" s="505">
        <v>419</v>
      </c>
      <c r="D103" s="505" t="s">
        <v>2411</v>
      </c>
      <c r="E103" s="505" t="s">
        <v>1079</v>
      </c>
      <c r="G103" s="505">
        <v>6116</v>
      </c>
      <c r="H103" s="594">
        <v>108843000</v>
      </c>
    </row>
    <row r="104" spans="1:8" ht="13.9" customHeight="1">
      <c r="A104" s="505">
        <v>109</v>
      </c>
      <c r="B104" s="505" t="s">
        <v>2523</v>
      </c>
      <c r="C104" s="505">
        <v>5108</v>
      </c>
      <c r="D104" s="505" t="s">
        <v>2523</v>
      </c>
      <c r="E104" s="505" t="s">
        <v>1080</v>
      </c>
      <c r="G104" s="505">
        <v>6116</v>
      </c>
      <c r="H104" s="594">
        <v>45508000</v>
      </c>
    </row>
    <row r="105" spans="1:8" ht="13.9" customHeight="1">
      <c r="A105" s="505">
        <v>110</v>
      </c>
      <c r="B105" s="505" t="s">
        <v>2523</v>
      </c>
      <c r="C105" s="505">
        <v>5109</v>
      </c>
      <c r="D105" s="505" t="s">
        <v>2523</v>
      </c>
      <c r="E105" s="505" t="s">
        <v>1081</v>
      </c>
      <c r="G105" s="505">
        <v>6116</v>
      </c>
      <c r="H105" s="594">
        <v>182062600</v>
      </c>
    </row>
    <row r="106" spans="1:8" ht="13.9" customHeight="1">
      <c r="A106" s="505">
        <v>111</v>
      </c>
      <c r="B106" s="505" t="s">
        <v>1082</v>
      </c>
      <c r="C106" s="505">
        <v>6163</v>
      </c>
      <c r="D106" s="505" t="s">
        <v>1082</v>
      </c>
      <c r="E106" s="505" t="s">
        <v>1083</v>
      </c>
      <c r="G106" s="505">
        <v>6116</v>
      </c>
      <c r="H106" s="594">
        <v>64152000</v>
      </c>
    </row>
    <row r="107" spans="1:8" ht="13.9" customHeight="1">
      <c r="A107" s="505">
        <v>112</v>
      </c>
      <c r="B107" s="505" t="s">
        <v>1082</v>
      </c>
      <c r="C107" s="505">
        <v>6164</v>
      </c>
      <c r="D107" s="505" t="s">
        <v>1082</v>
      </c>
      <c r="E107" s="505" t="s">
        <v>1081</v>
      </c>
      <c r="G107" s="505">
        <v>6116</v>
      </c>
      <c r="H107" s="594">
        <v>120332400</v>
      </c>
    </row>
    <row r="108" spans="1:8" ht="13.9" customHeight="1">
      <c r="A108" s="505">
        <v>113</v>
      </c>
      <c r="B108" s="505" t="s">
        <v>918</v>
      </c>
      <c r="C108" s="505">
        <v>7202</v>
      </c>
      <c r="D108" s="505" t="s">
        <v>918</v>
      </c>
      <c r="E108" s="505" t="s">
        <v>1084</v>
      </c>
      <c r="G108" s="505">
        <v>6116</v>
      </c>
      <c r="H108" s="594">
        <v>137746000</v>
      </c>
    </row>
    <row r="109" spans="1:8" ht="13.9" customHeight="1">
      <c r="A109" s="505">
        <v>114</v>
      </c>
      <c r="B109" s="505" t="s">
        <v>918</v>
      </c>
      <c r="C109" s="505">
        <v>7205</v>
      </c>
      <c r="D109" s="505" t="s">
        <v>918</v>
      </c>
      <c r="E109" s="505" t="s">
        <v>1085</v>
      </c>
      <c r="G109" s="505">
        <v>6116</v>
      </c>
      <c r="H109" s="594">
        <v>169369500</v>
      </c>
    </row>
    <row r="110" spans="1:8" ht="13.9" customHeight="1">
      <c r="A110" s="505">
        <v>115</v>
      </c>
      <c r="B110" s="505" t="s">
        <v>861</v>
      </c>
      <c r="C110" s="505">
        <v>983</v>
      </c>
      <c r="D110" s="505" t="s">
        <v>861</v>
      </c>
      <c r="E110" s="505" t="s">
        <v>1086</v>
      </c>
      <c r="G110" s="505">
        <v>6116</v>
      </c>
      <c r="H110" s="594">
        <v>82082100</v>
      </c>
    </row>
    <row r="111" spans="1:8" ht="24.75" customHeight="1">
      <c r="A111" s="505">
        <v>116</v>
      </c>
      <c r="B111" s="505" t="s">
        <v>864</v>
      </c>
      <c r="C111" s="505">
        <v>12154</v>
      </c>
      <c r="D111" s="505" t="s">
        <v>864</v>
      </c>
      <c r="E111" s="505" t="s">
        <v>1702</v>
      </c>
      <c r="G111" s="505">
        <v>6116</v>
      </c>
      <c r="H111" s="594">
        <v>97678000</v>
      </c>
    </row>
    <row r="112" spans="1:8" ht="13.9" customHeight="1">
      <c r="A112" s="505">
        <v>117</v>
      </c>
      <c r="B112" s="505" t="s">
        <v>864</v>
      </c>
      <c r="C112" s="505">
        <v>12166</v>
      </c>
      <c r="D112" s="505" t="s">
        <v>864</v>
      </c>
      <c r="E112" s="505" t="s">
        <v>760</v>
      </c>
      <c r="G112" s="505">
        <v>6116</v>
      </c>
      <c r="H112" s="594">
        <v>67304900</v>
      </c>
    </row>
    <row r="113" spans="1:8" ht="13.9" customHeight="1">
      <c r="A113" s="505">
        <v>118</v>
      </c>
      <c r="B113" s="505" t="s">
        <v>864</v>
      </c>
      <c r="C113" s="505">
        <v>12173</v>
      </c>
      <c r="D113" s="505" t="s">
        <v>864</v>
      </c>
      <c r="E113" s="505" t="s">
        <v>760</v>
      </c>
      <c r="G113" s="505">
        <v>6116</v>
      </c>
      <c r="H113" s="594">
        <v>17955700</v>
      </c>
    </row>
    <row r="114" spans="1:8" ht="13.9" customHeight="1">
      <c r="A114" s="505">
        <v>119</v>
      </c>
      <c r="B114" s="505" t="s">
        <v>864</v>
      </c>
      <c r="C114" s="505">
        <v>12174</v>
      </c>
      <c r="D114" s="505" t="s">
        <v>864</v>
      </c>
      <c r="E114" s="505" t="s">
        <v>94</v>
      </c>
      <c r="G114" s="505">
        <v>6116</v>
      </c>
      <c r="H114" s="594">
        <v>5947000</v>
      </c>
    </row>
    <row r="115" spans="1:8" ht="13.9" customHeight="1">
      <c r="A115" s="505">
        <v>120</v>
      </c>
      <c r="B115" s="505" t="s">
        <v>95</v>
      </c>
      <c r="G115" s="505"/>
      <c r="H115" s="594">
        <v>1201971800</v>
      </c>
    </row>
    <row r="116" spans="1:8" ht="36.4" customHeight="1">
      <c r="A116" s="505">
        <v>130</v>
      </c>
      <c r="B116" s="505" t="s">
        <v>2523</v>
      </c>
      <c r="C116" s="505">
        <v>5105</v>
      </c>
      <c r="D116" s="505" t="s">
        <v>2523</v>
      </c>
      <c r="E116" s="505" t="s">
        <v>96</v>
      </c>
      <c r="G116" s="505">
        <v>6149</v>
      </c>
      <c r="H116" s="594">
        <v>27006000</v>
      </c>
    </row>
    <row r="117" spans="1:8" ht="24.75" customHeight="1">
      <c r="A117" s="505">
        <v>131</v>
      </c>
      <c r="B117" s="505" t="s">
        <v>896</v>
      </c>
      <c r="C117" s="505">
        <v>6161</v>
      </c>
      <c r="D117" s="505" t="s">
        <v>896</v>
      </c>
      <c r="E117" s="505" t="s">
        <v>97</v>
      </c>
      <c r="G117" s="505">
        <v>6149</v>
      </c>
      <c r="H117" s="594">
        <v>30358000</v>
      </c>
    </row>
    <row r="118" spans="1:8" ht="13.9" customHeight="1">
      <c r="A118" s="505">
        <v>132</v>
      </c>
      <c r="B118" s="505" t="s">
        <v>98</v>
      </c>
      <c r="G118" s="505"/>
      <c r="H118" s="594">
        <v>57364000</v>
      </c>
    </row>
    <row r="119" spans="1:8" ht="13.9" customHeight="1">
      <c r="A119" s="505">
        <v>133</v>
      </c>
      <c r="B119" s="505" t="s">
        <v>99</v>
      </c>
      <c r="G119" s="505"/>
      <c r="H119" s="594">
        <v>8121586697</v>
      </c>
    </row>
    <row r="120" spans="1:8" ht="13.9" customHeight="1">
      <c r="A120" s="505">
        <v>134</v>
      </c>
      <c r="B120" s="505" t="s">
        <v>100</v>
      </c>
      <c r="G120" s="505"/>
      <c r="H120" s="594">
        <v>8121586697</v>
      </c>
    </row>
    <row r="121" spans="1:8" ht="36.4" customHeight="1">
      <c r="A121" s="505">
        <v>138</v>
      </c>
      <c r="B121" s="505" t="s">
        <v>2411</v>
      </c>
      <c r="C121" s="505" t="s">
        <v>101</v>
      </c>
      <c r="D121" s="505" t="s">
        <v>2411</v>
      </c>
      <c r="E121" s="505" t="s">
        <v>102</v>
      </c>
      <c r="G121" s="505">
        <v>6255</v>
      </c>
      <c r="H121" s="594">
        <v>6341000</v>
      </c>
    </row>
    <row r="122" spans="1:8" ht="36.4" customHeight="1">
      <c r="A122" s="505">
        <v>139</v>
      </c>
      <c r="B122" s="505" t="s">
        <v>2223</v>
      </c>
      <c r="C122" s="505" t="s">
        <v>103</v>
      </c>
      <c r="D122" s="505" t="s">
        <v>2223</v>
      </c>
      <c r="E122" s="505" t="s">
        <v>104</v>
      </c>
      <c r="G122" s="505">
        <v>6255</v>
      </c>
      <c r="H122" s="594">
        <v>12106500</v>
      </c>
    </row>
    <row r="123" spans="1:8" ht="36.4" customHeight="1">
      <c r="A123" s="505">
        <v>140</v>
      </c>
      <c r="B123" s="505" t="s">
        <v>105</v>
      </c>
      <c r="C123" s="505" t="s">
        <v>106</v>
      </c>
      <c r="D123" s="505" t="s">
        <v>105</v>
      </c>
      <c r="E123" s="505" t="s">
        <v>107</v>
      </c>
      <c r="G123" s="505">
        <v>6255</v>
      </c>
      <c r="H123" s="594">
        <v>18159750</v>
      </c>
    </row>
    <row r="124" spans="1:8" ht="36.4" customHeight="1">
      <c r="A124" s="505">
        <v>141</v>
      </c>
      <c r="B124" s="505" t="s">
        <v>48</v>
      </c>
      <c r="C124" s="505" t="s">
        <v>108</v>
      </c>
      <c r="D124" s="505" t="s">
        <v>48</v>
      </c>
      <c r="E124" s="505" t="s">
        <v>2266</v>
      </c>
      <c r="G124" s="505">
        <v>6255</v>
      </c>
      <c r="H124" s="594">
        <v>36319500</v>
      </c>
    </row>
    <row r="125" spans="1:8" ht="13.9" customHeight="1">
      <c r="A125" s="505">
        <v>142</v>
      </c>
      <c r="B125" s="505" t="s">
        <v>2267</v>
      </c>
      <c r="G125" s="505"/>
      <c r="H125" s="594">
        <v>72926750</v>
      </c>
    </row>
    <row r="126" spans="1:8" ht="13.9" customHeight="1">
      <c r="A126" s="505">
        <v>143</v>
      </c>
      <c r="B126" s="505" t="s">
        <v>2268</v>
      </c>
      <c r="G126" s="505"/>
      <c r="H126" s="594">
        <v>72926750</v>
      </c>
    </row>
    <row r="127" spans="1:8" ht="13.9" customHeight="1">
      <c r="A127" s="505">
        <v>144</v>
      </c>
      <c r="B127" s="505" t="s">
        <v>2269</v>
      </c>
      <c r="G127" s="505"/>
      <c r="H127" s="594">
        <v>72926750</v>
      </c>
    </row>
    <row r="128" spans="1:8" ht="13.9" customHeight="1">
      <c r="A128" s="505">
        <v>148</v>
      </c>
      <c r="B128" s="505" t="s">
        <v>2377</v>
      </c>
      <c r="C128" s="505" t="s">
        <v>1554</v>
      </c>
      <c r="D128" s="505" t="s">
        <v>2377</v>
      </c>
      <c r="E128" s="505" t="s">
        <v>1555</v>
      </c>
      <c r="G128" s="505">
        <v>6301</v>
      </c>
      <c r="H128" s="594">
        <v>224561000</v>
      </c>
    </row>
    <row r="129" spans="1:8" ht="13.9" customHeight="1">
      <c r="A129" s="505">
        <v>149</v>
      </c>
      <c r="B129" s="505" t="s">
        <v>1557</v>
      </c>
      <c r="C129" s="505" t="s">
        <v>1558</v>
      </c>
      <c r="D129" s="505" t="s">
        <v>1557</v>
      </c>
      <c r="E129" s="505" t="s">
        <v>1559</v>
      </c>
      <c r="G129" s="505">
        <v>6301</v>
      </c>
      <c r="H129" s="594">
        <v>218947300</v>
      </c>
    </row>
    <row r="130" spans="1:8" ht="24.75" customHeight="1">
      <c r="A130" s="505">
        <v>150</v>
      </c>
      <c r="B130" s="505" t="s">
        <v>2393</v>
      </c>
      <c r="C130" s="505" t="s">
        <v>1561</v>
      </c>
      <c r="D130" s="505" t="s">
        <v>2393</v>
      </c>
      <c r="E130" s="505" t="s">
        <v>1562</v>
      </c>
      <c r="G130" s="505">
        <v>6301</v>
      </c>
      <c r="H130" s="594">
        <v>236885200</v>
      </c>
    </row>
    <row r="131" spans="1:8" ht="13.9" customHeight="1">
      <c r="A131" s="505">
        <v>151</v>
      </c>
      <c r="B131" s="505" t="s">
        <v>1563</v>
      </c>
      <c r="C131" s="505" t="s">
        <v>1566</v>
      </c>
      <c r="D131" s="505" t="s">
        <v>1563</v>
      </c>
      <c r="E131" s="505" t="s">
        <v>1567</v>
      </c>
      <c r="G131" s="505">
        <v>6301</v>
      </c>
      <c r="H131" s="594">
        <v>234098400</v>
      </c>
    </row>
    <row r="132" spans="1:8" ht="13.9" customHeight="1">
      <c r="A132" s="505">
        <v>152</v>
      </c>
      <c r="B132" s="505" t="s">
        <v>2523</v>
      </c>
      <c r="C132" s="505" t="s">
        <v>1570</v>
      </c>
      <c r="D132" s="505" t="s">
        <v>2523</v>
      </c>
      <c r="E132" s="505" t="s">
        <v>1571</v>
      </c>
      <c r="G132" s="505">
        <v>6301</v>
      </c>
      <c r="H132" s="594">
        <v>295409800</v>
      </c>
    </row>
    <row r="133" spans="1:8" ht="13.9" customHeight="1">
      <c r="A133" s="505">
        <v>153</v>
      </c>
      <c r="B133" s="505" t="s">
        <v>2231</v>
      </c>
      <c r="C133" s="505" t="s">
        <v>1574</v>
      </c>
      <c r="D133" s="505" t="s">
        <v>2231</v>
      </c>
      <c r="E133" s="505" t="s">
        <v>2270</v>
      </c>
      <c r="G133" s="505">
        <v>6301</v>
      </c>
      <c r="H133" s="594">
        <v>278690000</v>
      </c>
    </row>
    <row r="134" spans="1:8" ht="13.9" customHeight="1">
      <c r="A134" s="505">
        <v>154</v>
      </c>
      <c r="B134" s="505" t="s">
        <v>1578</v>
      </c>
      <c r="C134" s="505" t="s">
        <v>1579</v>
      </c>
      <c r="D134" s="505" t="s">
        <v>1578</v>
      </c>
      <c r="E134" s="505" t="s">
        <v>1580</v>
      </c>
      <c r="G134" s="505">
        <v>6301</v>
      </c>
      <c r="H134" s="594">
        <v>306557000</v>
      </c>
    </row>
    <row r="135" spans="1:8" ht="24.75" customHeight="1">
      <c r="A135" s="505">
        <v>155</v>
      </c>
      <c r="B135" s="505" t="s">
        <v>93</v>
      </c>
      <c r="C135" s="505" t="s">
        <v>2102</v>
      </c>
      <c r="D135" s="505" t="s">
        <v>93</v>
      </c>
      <c r="E135" s="505" t="s">
        <v>2103</v>
      </c>
      <c r="G135" s="505">
        <v>6301</v>
      </c>
      <c r="H135" s="594">
        <v>306557500</v>
      </c>
    </row>
    <row r="136" spans="1:8" ht="13.9" customHeight="1">
      <c r="A136" s="505">
        <v>156</v>
      </c>
      <c r="B136" s="505" t="s">
        <v>1834</v>
      </c>
      <c r="C136" s="505" t="s">
        <v>2107</v>
      </c>
      <c r="D136" s="505" t="s">
        <v>1834</v>
      </c>
      <c r="E136" s="505" t="s">
        <v>2108</v>
      </c>
      <c r="G136" s="505">
        <v>6301</v>
      </c>
      <c r="H136" s="594">
        <v>306557400</v>
      </c>
    </row>
    <row r="137" spans="1:8" ht="13.9" customHeight="1">
      <c r="A137" s="505">
        <v>157</v>
      </c>
      <c r="B137" s="505" t="s">
        <v>2109</v>
      </c>
      <c r="C137" s="505">
        <v>24</v>
      </c>
      <c r="D137" s="505" t="s">
        <v>2109</v>
      </c>
      <c r="E137" s="505" t="s">
        <v>843</v>
      </c>
      <c r="G137" s="505">
        <v>6301</v>
      </c>
      <c r="H137" s="594">
        <v>306557400</v>
      </c>
    </row>
    <row r="138" spans="1:8" ht="13.9" customHeight="1">
      <c r="A138" s="505">
        <v>158</v>
      </c>
      <c r="B138" s="505" t="s">
        <v>844</v>
      </c>
      <c r="C138" s="505" t="s">
        <v>846</v>
      </c>
      <c r="D138" s="505" t="s">
        <v>844</v>
      </c>
      <c r="E138" s="505" t="s">
        <v>847</v>
      </c>
      <c r="G138" s="505">
        <v>6301</v>
      </c>
      <c r="H138" s="594">
        <v>167213117</v>
      </c>
    </row>
    <row r="139" spans="1:8" ht="13.9" customHeight="1">
      <c r="A139" s="505">
        <v>159</v>
      </c>
      <c r="B139" s="505" t="s">
        <v>2271</v>
      </c>
      <c r="G139" s="505"/>
      <c r="H139" s="594">
        <v>2882034117</v>
      </c>
    </row>
    <row r="140" spans="1:8" ht="13.9" customHeight="1">
      <c r="A140" s="505">
        <v>160</v>
      </c>
      <c r="B140" s="505" t="s">
        <v>2377</v>
      </c>
      <c r="C140" s="505" t="s">
        <v>1554</v>
      </c>
      <c r="D140" s="505" t="s">
        <v>2377</v>
      </c>
      <c r="E140" s="505" t="s">
        <v>1555</v>
      </c>
      <c r="G140" s="505">
        <v>6302</v>
      </c>
      <c r="H140" s="594">
        <v>42105500</v>
      </c>
    </row>
    <row r="141" spans="1:8" ht="13.9" customHeight="1">
      <c r="A141" s="505">
        <v>161</v>
      </c>
      <c r="B141" s="505" t="s">
        <v>1557</v>
      </c>
      <c r="C141" s="505" t="s">
        <v>1558</v>
      </c>
      <c r="D141" s="505" t="s">
        <v>1557</v>
      </c>
      <c r="E141" s="505" t="s">
        <v>1559</v>
      </c>
      <c r="G141" s="505">
        <v>6302</v>
      </c>
      <c r="H141" s="594">
        <v>41052600</v>
      </c>
    </row>
    <row r="142" spans="1:8" ht="24.75" customHeight="1">
      <c r="A142" s="505">
        <v>162</v>
      </c>
      <c r="B142" s="505" t="s">
        <v>2393</v>
      </c>
      <c r="C142" s="505" t="s">
        <v>1561</v>
      </c>
      <c r="D142" s="505" t="s">
        <v>2393</v>
      </c>
      <c r="E142" s="505" t="s">
        <v>1562</v>
      </c>
      <c r="G142" s="505">
        <v>6302</v>
      </c>
      <c r="H142" s="594">
        <v>41803200</v>
      </c>
    </row>
    <row r="143" spans="1:8" ht="13.9" customHeight="1">
      <c r="A143" s="505">
        <v>163</v>
      </c>
      <c r="B143" s="505" t="s">
        <v>1563</v>
      </c>
      <c r="C143" s="505" t="s">
        <v>1566</v>
      </c>
      <c r="D143" s="505" t="s">
        <v>1563</v>
      </c>
      <c r="E143" s="505" t="s">
        <v>1567</v>
      </c>
      <c r="G143" s="505">
        <v>6302</v>
      </c>
      <c r="H143" s="594">
        <v>41311500</v>
      </c>
    </row>
    <row r="144" spans="1:8" ht="13.9" customHeight="1">
      <c r="A144" s="505">
        <v>164</v>
      </c>
      <c r="B144" s="505" t="s">
        <v>2523</v>
      </c>
      <c r="C144" s="505" t="s">
        <v>1570</v>
      </c>
      <c r="D144" s="505" t="s">
        <v>2523</v>
      </c>
      <c r="E144" s="505" t="s">
        <v>1571</v>
      </c>
      <c r="G144" s="505">
        <v>6302</v>
      </c>
      <c r="H144" s="594">
        <v>52131200</v>
      </c>
    </row>
    <row r="145" spans="1:8" ht="13.9" customHeight="1">
      <c r="A145" s="505">
        <v>165</v>
      </c>
      <c r="B145" s="505" t="s">
        <v>2231</v>
      </c>
      <c r="C145" s="505" t="s">
        <v>1574</v>
      </c>
      <c r="D145" s="505" t="s">
        <v>2231</v>
      </c>
      <c r="E145" s="505" t="s">
        <v>2272</v>
      </c>
      <c r="G145" s="505">
        <v>6302</v>
      </c>
      <c r="H145" s="594">
        <v>49180000</v>
      </c>
    </row>
    <row r="146" spans="1:8" ht="13.9" customHeight="1">
      <c r="A146" s="505">
        <v>166</v>
      </c>
      <c r="B146" s="505" t="s">
        <v>1578</v>
      </c>
      <c r="C146" s="505" t="s">
        <v>1579</v>
      </c>
      <c r="D146" s="505" t="s">
        <v>1578</v>
      </c>
      <c r="E146" s="505" t="s">
        <v>1580</v>
      </c>
      <c r="G146" s="505">
        <v>6302</v>
      </c>
      <c r="H146" s="594">
        <v>54098000</v>
      </c>
    </row>
    <row r="147" spans="1:8" ht="24.75" customHeight="1">
      <c r="A147" s="505">
        <v>167</v>
      </c>
      <c r="B147" s="505" t="s">
        <v>93</v>
      </c>
      <c r="C147" s="505" t="s">
        <v>2102</v>
      </c>
      <c r="D147" s="505" t="s">
        <v>93</v>
      </c>
      <c r="E147" s="505" t="s">
        <v>2103</v>
      </c>
      <c r="G147" s="505">
        <v>6302</v>
      </c>
      <c r="H147" s="594">
        <v>54098400</v>
      </c>
    </row>
    <row r="148" spans="1:8" ht="13.9" customHeight="1">
      <c r="A148" s="505">
        <v>176</v>
      </c>
      <c r="B148" s="505" t="s">
        <v>1834</v>
      </c>
      <c r="C148" s="505" t="s">
        <v>2107</v>
      </c>
      <c r="D148" s="505" t="s">
        <v>1834</v>
      </c>
      <c r="E148" s="505" t="s">
        <v>2108</v>
      </c>
      <c r="G148" s="505">
        <v>6302</v>
      </c>
      <c r="H148" s="594">
        <v>54098400</v>
      </c>
    </row>
    <row r="149" spans="1:8" ht="13.9" customHeight="1">
      <c r="A149" s="505">
        <v>177</v>
      </c>
      <c r="B149" s="505" t="s">
        <v>2109</v>
      </c>
      <c r="C149" s="505">
        <v>24</v>
      </c>
      <c r="D149" s="505" t="s">
        <v>2109</v>
      </c>
      <c r="E149" s="505" t="s">
        <v>843</v>
      </c>
      <c r="G149" s="505">
        <v>6302</v>
      </c>
      <c r="H149" s="594">
        <v>54098400</v>
      </c>
    </row>
    <row r="150" spans="1:8" ht="13.9" customHeight="1">
      <c r="A150" s="505">
        <v>178</v>
      </c>
      <c r="B150" s="505" t="s">
        <v>844</v>
      </c>
      <c r="C150" s="505" t="s">
        <v>846</v>
      </c>
      <c r="D150" s="505" t="s">
        <v>844</v>
      </c>
      <c r="E150" s="505" t="s">
        <v>847</v>
      </c>
      <c r="G150" s="505">
        <v>6302</v>
      </c>
      <c r="H150" s="594">
        <v>29508196</v>
      </c>
    </row>
    <row r="151" spans="1:8" ht="13.9" customHeight="1">
      <c r="A151" s="505">
        <v>179</v>
      </c>
      <c r="B151" s="505" t="s">
        <v>2273</v>
      </c>
      <c r="G151" s="505"/>
      <c r="H151" s="594">
        <v>513485396</v>
      </c>
    </row>
    <row r="152" spans="1:8" ht="13.9" customHeight="1">
      <c r="A152" s="505">
        <v>180</v>
      </c>
      <c r="B152" s="505" t="s">
        <v>1563</v>
      </c>
      <c r="C152" s="505" t="s">
        <v>2274</v>
      </c>
      <c r="D152" s="505" t="s">
        <v>1563</v>
      </c>
      <c r="E152" s="505" t="s">
        <v>2275</v>
      </c>
      <c r="G152" s="505">
        <v>6303</v>
      </c>
      <c r="H152" s="594">
        <v>80687758</v>
      </c>
    </row>
    <row r="153" spans="1:8" ht="13.9" customHeight="1">
      <c r="A153" s="505">
        <v>181</v>
      </c>
      <c r="B153" s="505" t="s">
        <v>2276</v>
      </c>
      <c r="C153" s="505" t="s">
        <v>2277</v>
      </c>
      <c r="D153" s="505" t="s">
        <v>2276</v>
      </c>
      <c r="E153" s="505" t="s">
        <v>2278</v>
      </c>
      <c r="G153" s="505">
        <v>6303</v>
      </c>
      <c r="H153" s="594">
        <v>93043916</v>
      </c>
    </row>
    <row r="154" spans="1:8" ht="13.9" customHeight="1">
      <c r="A154" s="505">
        <v>182</v>
      </c>
      <c r="B154" s="505" t="s">
        <v>1834</v>
      </c>
      <c r="C154" s="505" t="s">
        <v>2279</v>
      </c>
      <c r="D154" s="505" t="s">
        <v>1834</v>
      </c>
      <c r="E154" s="505" t="s">
        <v>2280</v>
      </c>
      <c r="G154" s="505">
        <v>6303</v>
      </c>
      <c r="H154" s="594">
        <v>103704227</v>
      </c>
    </row>
    <row r="155" spans="1:8" ht="13.9" customHeight="1">
      <c r="A155" s="505">
        <v>183</v>
      </c>
      <c r="B155" s="505" t="s">
        <v>2281</v>
      </c>
      <c r="G155" s="505"/>
      <c r="H155" s="594">
        <v>277435901</v>
      </c>
    </row>
    <row r="156" spans="1:8" ht="13.9" customHeight="1">
      <c r="A156" s="505">
        <v>184</v>
      </c>
      <c r="B156" s="505" t="s">
        <v>2377</v>
      </c>
      <c r="C156" s="505" t="s">
        <v>1554</v>
      </c>
      <c r="D156" s="505" t="s">
        <v>2377</v>
      </c>
      <c r="E156" s="505" t="s">
        <v>1555</v>
      </c>
      <c r="G156" s="505">
        <v>6304</v>
      </c>
      <c r="H156" s="594">
        <v>14035000</v>
      </c>
    </row>
    <row r="157" spans="1:8" ht="13.9" customHeight="1">
      <c r="A157" s="505">
        <v>185</v>
      </c>
      <c r="B157" s="505" t="s">
        <v>1557</v>
      </c>
      <c r="C157" s="505" t="s">
        <v>1558</v>
      </c>
      <c r="D157" s="505" t="s">
        <v>1557</v>
      </c>
      <c r="E157" s="505" t="s">
        <v>1559</v>
      </c>
      <c r="G157" s="505">
        <v>6304</v>
      </c>
      <c r="H157" s="594">
        <v>13684300</v>
      </c>
    </row>
    <row r="158" spans="1:8" ht="24.75" customHeight="1">
      <c r="A158" s="505">
        <v>186</v>
      </c>
      <c r="B158" s="505" t="s">
        <v>2393</v>
      </c>
      <c r="C158" s="505" t="s">
        <v>1561</v>
      </c>
      <c r="D158" s="505" t="s">
        <v>2393</v>
      </c>
      <c r="E158" s="505" t="s">
        <v>1562</v>
      </c>
      <c r="G158" s="505">
        <v>6304</v>
      </c>
      <c r="H158" s="594">
        <v>13934400</v>
      </c>
    </row>
    <row r="159" spans="1:8" ht="13.9" customHeight="1">
      <c r="A159" s="505">
        <v>187</v>
      </c>
      <c r="B159" s="505" t="s">
        <v>1563</v>
      </c>
      <c r="C159" s="505" t="s">
        <v>1566</v>
      </c>
      <c r="D159" s="505" t="s">
        <v>1563</v>
      </c>
      <c r="E159" s="505" t="s">
        <v>1567</v>
      </c>
      <c r="G159" s="505">
        <v>6304</v>
      </c>
      <c r="H159" s="594">
        <v>13770500</v>
      </c>
    </row>
    <row r="160" spans="1:8" ht="13.9" customHeight="1">
      <c r="A160" s="505">
        <v>188</v>
      </c>
      <c r="B160" s="505" t="s">
        <v>2523</v>
      </c>
      <c r="C160" s="505" t="s">
        <v>1570</v>
      </c>
      <c r="D160" s="505" t="s">
        <v>2523</v>
      </c>
      <c r="E160" s="505" t="s">
        <v>1571</v>
      </c>
      <c r="G160" s="505">
        <v>6304</v>
      </c>
      <c r="H160" s="594">
        <v>17377000</v>
      </c>
    </row>
    <row r="161" spans="1:8" ht="13.9" customHeight="1">
      <c r="A161" s="505">
        <v>189</v>
      </c>
      <c r="B161" s="505" t="s">
        <v>2231</v>
      </c>
      <c r="C161" s="505" t="s">
        <v>1574</v>
      </c>
      <c r="D161" s="505" t="s">
        <v>2231</v>
      </c>
      <c r="E161" s="505" t="s">
        <v>2282</v>
      </c>
      <c r="G161" s="505">
        <v>6304</v>
      </c>
      <c r="H161" s="594">
        <v>16393000</v>
      </c>
    </row>
    <row r="162" spans="1:8" ht="13.9" customHeight="1">
      <c r="A162" s="505">
        <v>190</v>
      </c>
      <c r="B162" s="505" t="s">
        <v>1578</v>
      </c>
      <c r="C162" s="505" t="s">
        <v>1579</v>
      </c>
      <c r="D162" s="505" t="s">
        <v>1578</v>
      </c>
      <c r="E162" s="505" t="s">
        <v>1580</v>
      </c>
      <c r="G162" s="505">
        <v>6304</v>
      </c>
      <c r="H162" s="594">
        <v>18033000</v>
      </c>
    </row>
    <row r="163" spans="1:8" ht="24.75" customHeight="1">
      <c r="A163" s="505">
        <v>191</v>
      </c>
      <c r="B163" s="505" t="s">
        <v>93</v>
      </c>
      <c r="C163" s="505" t="s">
        <v>2102</v>
      </c>
      <c r="D163" s="505" t="s">
        <v>93</v>
      </c>
      <c r="E163" s="505" t="s">
        <v>2103</v>
      </c>
      <c r="G163" s="505">
        <v>6304</v>
      </c>
      <c r="H163" s="594">
        <v>18032700</v>
      </c>
    </row>
    <row r="164" spans="1:8" ht="13.9" customHeight="1">
      <c r="A164" s="505">
        <v>192</v>
      </c>
      <c r="B164" s="505" t="s">
        <v>1834</v>
      </c>
      <c r="C164" s="505" t="s">
        <v>2107</v>
      </c>
      <c r="D164" s="505" t="s">
        <v>1834</v>
      </c>
      <c r="E164" s="505" t="s">
        <v>2108</v>
      </c>
      <c r="G164" s="505">
        <v>6304</v>
      </c>
      <c r="H164" s="594">
        <v>18032700</v>
      </c>
    </row>
    <row r="165" spans="1:8" ht="13.9" customHeight="1">
      <c r="A165" s="505">
        <v>193</v>
      </c>
      <c r="B165" s="505" t="s">
        <v>2109</v>
      </c>
      <c r="C165" s="505">
        <v>24</v>
      </c>
      <c r="D165" s="505" t="s">
        <v>2109</v>
      </c>
      <c r="E165" s="505" t="s">
        <v>843</v>
      </c>
      <c r="G165" s="505">
        <v>6304</v>
      </c>
      <c r="H165" s="594">
        <v>18032750</v>
      </c>
    </row>
    <row r="166" spans="1:8" ht="13.9" customHeight="1">
      <c r="A166" s="505">
        <v>194</v>
      </c>
      <c r="B166" s="505" t="s">
        <v>844</v>
      </c>
      <c r="C166" s="505" t="s">
        <v>846</v>
      </c>
      <c r="D166" s="505" t="s">
        <v>844</v>
      </c>
      <c r="E166" s="505" t="s">
        <v>847</v>
      </c>
      <c r="G166" s="505">
        <v>6304</v>
      </c>
      <c r="H166" s="594">
        <v>9836065</v>
      </c>
    </row>
    <row r="167" spans="1:8" ht="13.9" customHeight="1">
      <c r="A167" s="505">
        <v>195</v>
      </c>
      <c r="B167" s="505" t="s">
        <v>2283</v>
      </c>
      <c r="G167" s="505"/>
      <c r="H167" s="594">
        <v>171161415</v>
      </c>
    </row>
    <row r="168" spans="1:8" ht="13.9" customHeight="1">
      <c r="A168" s="505">
        <v>196</v>
      </c>
      <c r="B168" s="505" t="s">
        <v>2284</v>
      </c>
      <c r="G168" s="505"/>
      <c r="H168" s="594">
        <v>3844116829</v>
      </c>
    </row>
    <row r="169" spans="1:8" ht="13.9" customHeight="1">
      <c r="A169" s="505">
        <v>197</v>
      </c>
      <c r="B169" s="505" t="s">
        <v>2285</v>
      </c>
      <c r="G169" s="505"/>
      <c r="H169" s="594">
        <v>3844116829</v>
      </c>
    </row>
    <row r="170" spans="1:8" ht="24.75" customHeight="1">
      <c r="A170" s="505">
        <v>201</v>
      </c>
      <c r="B170" s="505" t="s">
        <v>861</v>
      </c>
      <c r="C170" s="505">
        <v>986</v>
      </c>
      <c r="D170" s="505" t="s">
        <v>861</v>
      </c>
      <c r="E170" s="505" t="s">
        <v>2286</v>
      </c>
      <c r="G170" s="505">
        <v>6449</v>
      </c>
      <c r="H170" s="594">
        <v>30880000</v>
      </c>
    </row>
    <row r="171" spans="1:8" ht="36.4" customHeight="1">
      <c r="A171" s="505">
        <v>202</v>
      </c>
      <c r="B171" s="505" t="s">
        <v>1834</v>
      </c>
      <c r="C171" s="505">
        <v>9108</v>
      </c>
      <c r="D171" s="505" t="s">
        <v>1834</v>
      </c>
      <c r="E171" s="505" t="s">
        <v>2287</v>
      </c>
      <c r="G171" s="505">
        <v>6449</v>
      </c>
      <c r="H171" s="594">
        <v>33202000</v>
      </c>
    </row>
    <row r="172" spans="1:8" ht="13.9" customHeight="1">
      <c r="A172" s="505">
        <v>203</v>
      </c>
      <c r="B172" s="505" t="s">
        <v>2288</v>
      </c>
      <c r="G172" s="505"/>
      <c r="H172" s="594">
        <v>64082000</v>
      </c>
    </row>
    <row r="173" spans="1:8" ht="13.9" customHeight="1">
      <c r="A173" s="505">
        <v>204</v>
      </c>
      <c r="B173" s="505" t="s">
        <v>2289</v>
      </c>
      <c r="G173" s="505"/>
      <c r="H173" s="594">
        <v>64082000</v>
      </c>
    </row>
    <row r="174" spans="1:8" ht="13.9" customHeight="1">
      <c r="A174" s="505">
        <v>205</v>
      </c>
      <c r="B174" s="505" t="s">
        <v>2290</v>
      </c>
      <c r="G174" s="505"/>
      <c r="H174" s="594">
        <v>64082000</v>
      </c>
    </row>
    <row r="175" spans="1:8" ht="13.9" customHeight="1">
      <c r="A175" s="505">
        <v>207</v>
      </c>
      <c r="B175" s="505" t="s">
        <v>2291</v>
      </c>
      <c r="G175" s="505"/>
      <c r="H175" s="594">
        <v>28820066301</v>
      </c>
    </row>
    <row r="176" spans="1:8" ht="36.4" customHeight="1">
      <c r="A176" s="505">
        <v>210</v>
      </c>
      <c r="B176" s="505" t="s">
        <v>2292</v>
      </c>
      <c r="C176" s="505" t="s">
        <v>2293</v>
      </c>
      <c r="D176" s="505" t="s">
        <v>2292</v>
      </c>
      <c r="E176" s="505" t="s">
        <v>2294</v>
      </c>
      <c r="G176" s="505">
        <v>6501</v>
      </c>
      <c r="H176" s="594">
        <v>59993600</v>
      </c>
    </row>
    <row r="177" spans="1:8" ht="36.4" customHeight="1">
      <c r="A177" s="505">
        <v>211</v>
      </c>
      <c r="B177" s="505" t="s">
        <v>2295</v>
      </c>
      <c r="C177" s="505" t="s">
        <v>2296</v>
      </c>
      <c r="D177" s="505" t="s">
        <v>2295</v>
      </c>
      <c r="E177" s="505" t="s">
        <v>2297</v>
      </c>
      <c r="G177" s="505">
        <v>6501</v>
      </c>
      <c r="H177" s="594">
        <v>468248000</v>
      </c>
    </row>
    <row r="178" spans="1:8" ht="36.4" customHeight="1">
      <c r="A178" s="505">
        <v>212</v>
      </c>
      <c r="B178" s="505" t="s">
        <v>2298</v>
      </c>
      <c r="C178" s="505" t="s">
        <v>2299</v>
      </c>
      <c r="D178" s="505" t="s">
        <v>2298</v>
      </c>
      <c r="E178" s="505" t="s">
        <v>2300</v>
      </c>
      <c r="G178" s="505">
        <v>6501</v>
      </c>
      <c r="H178" s="594">
        <v>407651200</v>
      </c>
    </row>
    <row r="179" spans="1:8" ht="36.4" customHeight="1">
      <c r="A179" s="505">
        <v>213</v>
      </c>
      <c r="B179" s="505" t="s">
        <v>844</v>
      </c>
      <c r="C179" s="505" t="s">
        <v>2301</v>
      </c>
      <c r="D179" s="505" t="s">
        <v>844</v>
      </c>
      <c r="E179" s="505" t="s">
        <v>2302</v>
      </c>
      <c r="G179" s="505">
        <v>6501</v>
      </c>
      <c r="H179" s="594">
        <v>369089600</v>
      </c>
    </row>
    <row r="180" spans="1:8" ht="36.4" customHeight="1">
      <c r="A180" s="505">
        <v>223</v>
      </c>
      <c r="B180" s="505" t="s">
        <v>2303</v>
      </c>
      <c r="C180" s="505" t="s">
        <v>2304</v>
      </c>
      <c r="D180" s="505" t="s">
        <v>2303</v>
      </c>
      <c r="E180" s="505" t="s">
        <v>2305</v>
      </c>
      <c r="G180" s="505">
        <v>6501</v>
      </c>
      <c r="H180" s="594">
        <v>131494468</v>
      </c>
    </row>
    <row r="181" spans="1:8" ht="13.9" customHeight="1">
      <c r="A181" s="505">
        <v>224</v>
      </c>
      <c r="B181" s="505" t="s">
        <v>2306</v>
      </c>
      <c r="G181" s="505"/>
      <c r="H181" s="594">
        <v>1436476868</v>
      </c>
    </row>
    <row r="182" spans="1:8" ht="36.4" customHeight="1">
      <c r="A182" s="505">
        <v>225</v>
      </c>
      <c r="B182" s="505" t="s">
        <v>1276</v>
      </c>
      <c r="C182" s="505" t="s">
        <v>2307</v>
      </c>
      <c r="D182" s="505" t="s">
        <v>1276</v>
      </c>
      <c r="E182" s="505" t="s">
        <v>2308</v>
      </c>
      <c r="G182" s="505">
        <v>6502</v>
      </c>
      <c r="H182" s="594">
        <v>58708400</v>
      </c>
    </row>
    <row r="183" spans="1:8" ht="36.4" customHeight="1">
      <c r="A183" s="505">
        <v>226</v>
      </c>
      <c r="B183" s="505" t="s">
        <v>2309</v>
      </c>
      <c r="C183" s="505" t="s">
        <v>2310</v>
      </c>
      <c r="D183" s="505" t="s">
        <v>2309</v>
      </c>
      <c r="E183" s="505" t="s">
        <v>2311</v>
      </c>
      <c r="G183" s="505">
        <v>6502</v>
      </c>
      <c r="H183" s="594">
        <v>81741253</v>
      </c>
    </row>
    <row r="184" spans="1:8" ht="36.4" customHeight="1">
      <c r="A184" s="505">
        <v>227</v>
      </c>
      <c r="B184" s="505" t="s">
        <v>2312</v>
      </c>
      <c r="C184" s="505" t="s">
        <v>2313</v>
      </c>
      <c r="D184" s="505" t="s">
        <v>2312</v>
      </c>
      <c r="E184" s="505" t="s">
        <v>2314</v>
      </c>
      <c r="G184" s="505">
        <v>6502</v>
      </c>
      <c r="H184" s="594">
        <v>77941600</v>
      </c>
    </row>
    <row r="185" spans="1:8" ht="36.4" customHeight="1">
      <c r="A185" s="505">
        <v>228</v>
      </c>
      <c r="B185" s="505" t="s">
        <v>2315</v>
      </c>
      <c r="C185" s="505" t="s">
        <v>2316</v>
      </c>
      <c r="D185" s="505" t="s">
        <v>2315</v>
      </c>
      <c r="E185" s="505" t="s">
        <v>2317</v>
      </c>
      <c r="G185" s="505">
        <v>6502</v>
      </c>
      <c r="H185" s="594">
        <v>88658570</v>
      </c>
    </row>
    <row r="186" spans="1:8" ht="36.4" customHeight="1">
      <c r="A186" s="505">
        <v>229</v>
      </c>
      <c r="B186" s="505" t="s">
        <v>48</v>
      </c>
      <c r="C186" s="505" t="s">
        <v>2318</v>
      </c>
      <c r="D186" s="505" t="s">
        <v>48</v>
      </c>
      <c r="E186" s="505" t="s">
        <v>2017</v>
      </c>
      <c r="G186" s="505">
        <v>6502</v>
      </c>
      <c r="H186" s="594">
        <v>82715523</v>
      </c>
    </row>
    <row r="187" spans="1:8" ht="13.9" customHeight="1">
      <c r="A187" s="505">
        <v>230</v>
      </c>
      <c r="B187" s="505" t="s">
        <v>2018</v>
      </c>
      <c r="G187" s="505"/>
      <c r="H187" s="594">
        <v>389765346</v>
      </c>
    </row>
    <row r="188" spans="1:8" ht="24.75" customHeight="1">
      <c r="A188" s="505">
        <v>231</v>
      </c>
      <c r="B188" s="505" t="s">
        <v>2377</v>
      </c>
      <c r="C188" s="505" t="s">
        <v>2019</v>
      </c>
      <c r="D188" s="505" t="s">
        <v>2377</v>
      </c>
      <c r="E188" s="505" t="s">
        <v>2020</v>
      </c>
      <c r="G188" s="505">
        <v>6504</v>
      </c>
      <c r="H188" s="594">
        <v>47052500</v>
      </c>
    </row>
    <row r="189" spans="1:8" ht="36.4" customHeight="1">
      <c r="A189" s="505">
        <v>232</v>
      </c>
      <c r="B189" s="505" t="s">
        <v>1285</v>
      </c>
      <c r="C189" s="505" t="s">
        <v>2021</v>
      </c>
      <c r="D189" s="505" t="s">
        <v>1285</v>
      </c>
      <c r="E189" s="505" t="s">
        <v>2022</v>
      </c>
      <c r="G189" s="505">
        <v>6504</v>
      </c>
      <c r="H189" s="594">
        <v>40200000</v>
      </c>
    </row>
    <row r="190" spans="1:8" ht="36.4" customHeight="1">
      <c r="A190" s="505">
        <v>233</v>
      </c>
      <c r="B190" s="505" t="s">
        <v>48</v>
      </c>
      <c r="C190" s="505" t="s">
        <v>2023</v>
      </c>
      <c r="D190" s="505" t="s">
        <v>48</v>
      </c>
      <c r="E190" s="505" t="s">
        <v>2024</v>
      </c>
      <c r="G190" s="505">
        <v>6504</v>
      </c>
      <c r="H190" s="594">
        <v>40200000</v>
      </c>
    </row>
    <row r="191" spans="1:8" ht="13.9" customHeight="1">
      <c r="A191" s="505">
        <v>234</v>
      </c>
      <c r="B191" s="505" t="s">
        <v>2025</v>
      </c>
      <c r="G191" s="505"/>
      <c r="H191" s="594">
        <v>127452500</v>
      </c>
    </row>
    <row r="192" spans="1:8" ht="13.9" customHeight="1">
      <c r="A192" s="505">
        <v>235</v>
      </c>
      <c r="B192" s="505" t="s">
        <v>2026</v>
      </c>
      <c r="G192" s="505"/>
      <c r="H192" s="594">
        <v>1953694714</v>
      </c>
    </row>
    <row r="193" spans="1:8" ht="13.9" customHeight="1">
      <c r="A193" s="505">
        <v>236</v>
      </c>
      <c r="B193" s="505" t="s">
        <v>2027</v>
      </c>
      <c r="G193" s="505"/>
      <c r="H193" s="594">
        <v>1953694714</v>
      </c>
    </row>
    <row r="194" spans="1:8" ht="24.75" customHeight="1">
      <c r="A194" s="505">
        <v>240</v>
      </c>
      <c r="B194" s="505" t="s">
        <v>2393</v>
      </c>
      <c r="C194" s="505" t="s">
        <v>2028</v>
      </c>
      <c r="D194" s="505" t="s">
        <v>2393</v>
      </c>
      <c r="E194" s="505" t="s">
        <v>2029</v>
      </c>
      <c r="G194" s="505">
        <v>6551</v>
      </c>
      <c r="H194" s="594">
        <v>10610000</v>
      </c>
    </row>
    <row r="195" spans="1:8" ht="36.4" customHeight="1">
      <c r="A195" s="505">
        <v>241</v>
      </c>
      <c r="B195" s="505" t="s">
        <v>2419</v>
      </c>
      <c r="C195" s="505" t="s">
        <v>2030</v>
      </c>
      <c r="D195" s="505" t="s">
        <v>2419</v>
      </c>
      <c r="E195" s="505" t="s">
        <v>2031</v>
      </c>
      <c r="G195" s="505">
        <v>6551</v>
      </c>
      <c r="H195" s="594">
        <v>7920000</v>
      </c>
    </row>
    <row r="196" spans="1:8" ht="24.75" customHeight="1">
      <c r="A196" s="505">
        <v>242</v>
      </c>
      <c r="B196" s="505" t="s">
        <v>2423</v>
      </c>
      <c r="C196" s="505" t="s">
        <v>2032</v>
      </c>
      <c r="D196" s="505" t="s">
        <v>2423</v>
      </c>
      <c r="E196" s="505" t="s">
        <v>2033</v>
      </c>
      <c r="G196" s="505">
        <v>6551</v>
      </c>
      <c r="H196" s="594">
        <v>3040000</v>
      </c>
    </row>
    <row r="197" spans="1:8" ht="24.75" customHeight="1">
      <c r="A197" s="505">
        <v>243</v>
      </c>
      <c r="B197" s="505" t="s">
        <v>2522</v>
      </c>
      <c r="C197" s="505" t="s">
        <v>2034</v>
      </c>
      <c r="D197" s="505" t="s">
        <v>2522</v>
      </c>
      <c r="E197" s="505" t="s">
        <v>2035</v>
      </c>
      <c r="G197" s="505">
        <v>6551</v>
      </c>
      <c r="H197" s="594">
        <v>7720000</v>
      </c>
    </row>
    <row r="198" spans="1:8" ht="36.4" customHeight="1">
      <c r="A198" s="505">
        <v>244</v>
      </c>
      <c r="B198" s="505" t="s">
        <v>2226</v>
      </c>
      <c r="C198" s="505" t="s">
        <v>2036</v>
      </c>
      <c r="D198" s="505" t="s">
        <v>2226</v>
      </c>
      <c r="E198" s="505" t="s">
        <v>2037</v>
      </c>
      <c r="G198" s="505">
        <v>6551</v>
      </c>
      <c r="H198" s="594">
        <v>6820000</v>
      </c>
    </row>
    <row r="199" spans="1:8" ht="36.4" customHeight="1">
      <c r="A199" s="505">
        <v>245</v>
      </c>
      <c r="B199" s="505" t="s">
        <v>2038</v>
      </c>
      <c r="C199" s="505" t="s">
        <v>2039</v>
      </c>
      <c r="D199" s="505" t="s">
        <v>2038</v>
      </c>
      <c r="E199" s="505" t="s">
        <v>2040</v>
      </c>
      <c r="G199" s="505">
        <v>6551</v>
      </c>
      <c r="H199" s="594">
        <v>3113000</v>
      </c>
    </row>
    <row r="200" spans="1:8" ht="24.75" customHeight="1">
      <c r="A200" s="505">
        <v>246</v>
      </c>
      <c r="B200" s="505" t="s">
        <v>898</v>
      </c>
      <c r="C200" s="505" t="s">
        <v>2041</v>
      </c>
      <c r="D200" s="505" t="s">
        <v>898</v>
      </c>
      <c r="E200" s="505" t="s">
        <v>2042</v>
      </c>
      <c r="G200" s="505">
        <v>6551</v>
      </c>
      <c r="H200" s="594">
        <v>4350000</v>
      </c>
    </row>
    <row r="201" spans="1:8" ht="60.4" customHeight="1">
      <c r="A201" s="505">
        <v>247</v>
      </c>
      <c r="B201" s="505" t="s">
        <v>902</v>
      </c>
      <c r="C201" s="505" t="s">
        <v>2514</v>
      </c>
      <c r="D201" s="505" t="s">
        <v>902</v>
      </c>
      <c r="E201" s="505" t="s">
        <v>2515</v>
      </c>
      <c r="G201" s="505">
        <v>6551</v>
      </c>
      <c r="H201" s="594">
        <v>3168000</v>
      </c>
    </row>
    <row r="202" spans="1:8" ht="36.4" customHeight="1">
      <c r="A202" s="505">
        <v>257</v>
      </c>
      <c r="B202" s="505" t="s">
        <v>382</v>
      </c>
      <c r="C202" s="505" t="s">
        <v>2516</v>
      </c>
      <c r="D202" s="505" t="s">
        <v>382</v>
      </c>
      <c r="E202" s="505" t="s">
        <v>2517</v>
      </c>
      <c r="G202" s="505">
        <v>6551</v>
      </c>
      <c r="H202" s="594">
        <v>3437500</v>
      </c>
    </row>
    <row r="203" spans="1:8" ht="48" customHeight="1">
      <c r="A203" s="505">
        <v>258</v>
      </c>
      <c r="B203" s="505" t="s">
        <v>2518</v>
      </c>
      <c r="C203" s="505" t="s">
        <v>2519</v>
      </c>
      <c r="D203" s="505" t="s">
        <v>2518</v>
      </c>
      <c r="E203" s="505" t="s">
        <v>2520</v>
      </c>
      <c r="G203" s="505">
        <v>6551</v>
      </c>
      <c r="H203" s="594">
        <v>8591000</v>
      </c>
    </row>
    <row r="204" spans="1:8" ht="48" customHeight="1">
      <c r="A204" s="505">
        <v>259</v>
      </c>
      <c r="B204" s="505" t="s">
        <v>920</v>
      </c>
      <c r="C204" s="505" t="s">
        <v>2521</v>
      </c>
      <c r="D204" s="505" t="s">
        <v>920</v>
      </c>
      <c r="E204" s="505" t="s">
        <v>1327</v>
      </c>
      <c r="G204" s="505">
        <v>6551</v>
      </c>
      <c r="H204" s="594">
        <v>16500000</v>
      </c>
    </row>
    <row r="205" spans="1:8" ht="24.75" customHeight="1">
      <c r="A205" s="505">
        <v>260</v>
      </c>
      <c r="B205" s="505" t="s">
        <v>927</v>
      </c>
      <c r="C205" s="505" t="s">
        <v>1328</v>
      </c>
      <c r="D205" s="505" t="s">
        <v>927</v>
      </c>
      <c r="E205" s="505" t="s">
        <v>1329</v>
      </c>
      <c r="G205" s="505">
        <v>6551</v>
      </c>
      <c r="H205" s="594">
        <v>3200000</v>
      </c>
    </row>
    <row r="206" spans="1:8" ht="24.75" customHeight="1">
      <c r="A206" s="505">
        <v>261</v>
      </c>
      <c r="B206" s="505" t="s">
        <v>105</v>
      </c>
      <c r="C206" s="505" t="s">
        <v>1330</v>
      </c>
      <c r="D206" s="505" t="s">
        <v>105</v>
      </c>
      <c r="E206" s="505" t="s">
        <v>1331</v>
      </c>
      <c r="G206" s="505">
        <v>6551</v>
      </c>
      <c r="H206" s="594">
        <v>605000</v>
      </c>
    </row>
    <row r="207" spans="1:8" ht="24.75" customHeight="1">
      <c r="A207" s="505">
        <v>262</v>
      </c>
      <c r="B207" s="505" t="s">
        <v>1285</v>
      </c>
      <c r="C207" s="505" t="s">
        <v>1332</v>
      </c>
      <c r="D207" s="505" t="s">
        <v>1285</v>
      </c>
      <c r="E207" s="505" t="s">
        <v>1333</v>
      </c>
      <c r="G207" s="505">
        <v>6551</v>
      </c>
      <c r="H207" s="594">
        <v>522500</v>
      </c>
    </row>
    <row r="208" spans="1:8" ht="36.4" customHeight="1">
      <c r="A208" s="505">
        <v>263</v>
      </c>
      <c r="B208" s="505" t="s">
        <v>1334</v>
      </c>
      <c r="C208" s="505" t="s">
        <v>1335</v>
      </c>
      <c r="D208" s="505" t="s">
        <v>1334</v>
      </c>
      <c r="E208" s="505" t="s">
        <v>1336</v>
      </c>
      <c r="G208" s="505">
        <v>6551</v>
      </c>
      <c r="H208" s="594">
        <v>2392500</v>
      </c>
    </row>
    <row r="209" spans="1:8" ht="24.75" customHeight="1">
      <c r="A209" s="505">
        <v>264</v>
      </c>
      <c r="B209" s="505" t="s">
        <v>1337</v>
      </c>
      <c r="C209" s="505" t="s">
        <v>1338</v>
      </c>
      <c r="D209" s="505" t="s">
        <v>1337</v>
      </c>
      <c r="E209" s="505" t="s">
        <v>1339</v>
      </c>
      <c r="G209" s="505">
        <v>6551</v>
      </c>
      <c r="H209" s="594">
        <v>3949000</v>
      </c>
    </row>
    <row r="210" spans="1:8" ht="24.75" customHeight="1">
      <c r="A210" s="505">
        <v>265</v>
      </c>
      <c r="B210" s="505" t="s">
        <v>633</v>
      </c>
      <c r="C210" s="505" t="s">
        <v>1340</v>
      </c>
      <c r="D210" s="505" t="s">
        <v>633</v>
      </c>
      <c r="E210" s="505" t="s">
        <v>1341</v>
      </c>
      <c r="G210" s="505">
        <v>6551</v>
      </c>
      <c r="H210" s="594">
        <v>396000</v>
      </c>
    </row>
    <row r="211" spans="1:8" ht="36.4" customHeight="1">
      <c r="A211" s="505">
        <v>266</v>
      </c>
      <c r="B211" s="505" t="s">
        <v>1342</v>
      </c>
      <c r="C211" s="505" t="s">
        <v>1343</v>
      </c>
      <c r="D211" s="505" t="s">
        <v>1342</v>
      </c>
      <c r="E211" s="505" t="s">
        <v>1344</v>
      </c>
      <c r="G211" s="505">
        <v>6551</v>
      </c>
      <c r="H211" s="594">
        <v>11935000</v>
      </c>
    </row>
    <row r="212" spans="1:8" ht="36.4" customHeight="1">
      <c r="A212" s="505">
        <v>267</v>
      </c>
      <c r="B212" s="505" t="s">
        <v>637</v>
      </c>
      <c r="C212" s="505" t="s">
        <v>1345</v>
      </c>
      <c r="D212" s="505" t="s">
        <v>637</v>
      </c>
      <c r="E212" s="505" t="s">
        <v>1346</v>
      </c>
      <c r="G212" s="505">
        <v>6551</v>
      </c>
      <c r="H212" s="594">
        <v>15166800</v>
      </c>
    </row>
    <row r="213" spans="1:8" ht="13.9" customHeight="1">
      <c r="A213" s="505">
        <v>268</v>
      </c>
      <c r="B213" s="505" t="s">
        <v>1347</v>
      </c>
      <c r="G213" s="505"/>
      <c r="H213" s="594">
        <v>113436300</v>
      </c>
    </row>
    <row r="214" spans="1:8" ht="36.4" customHeight="1">
      <c r="A214" s="505">
        <v>269</v>
      </c>
      <c r="B214" s="505" t="s">
        <v>2038</v>
      </c>
      <c r="C214" s="505" t="s">
        <v>2039</v>
      </c>
      <c r="D214" s="505" t="s">
        <v>2038</v>
      </c>
      <c r="E214" s="505" t="s">
        <v>1348</v>
      </c>
      <c r="G214" s="505">
        <v>6552</v>
      </c>
      <c r="H214" s="594">
        <v>10740400</v>
      </c>
    </row>
    <row r="215" spans="1:8" ht="24.75" customHeight="1">
      <c r="A215" s="505">
        <v>270</v>
      </c>
      <c r="B215" s="505" t="s">
        <v>898</v>
      </c>
      <c r="C215" s="505" t="s">
        <v>2041</v>
      </c>
      <c r="D215" s="505" t="s">
        <v>898</v>
      </c>
      <c r="E215" s="505" t="s">
        <v>2042</v>
      </c>
      <c r="G215" s="505">
        <v>6552</v>
      </c>
      <c r="H215" s="594">
        <v>59854500</v>
      </c>
    </row>
    <row r="216" spans="1:8" ht="60.4" customHeight="1">
      <c r="A216" s="505">
        <v>271</v>
      </c>
      <c r="B216" s="505" t="s">
        <v>902</v>
      </c>
      <c r="C216" s="505" t="s">
        <v>2514</v>
      </c>
      <c r="D216" s="505" t="s">
        <v>902</v>
      </c>
      <c r="E216" s="505" t="s">
        <v>2515</v>
      </c>
      <c r="G216" s="505">
        <v>6552</v>
      </c>
      <c r="H216" s="594">
        <v>19074000</v>
      </c>
    </row>
    <row r="217" spans="1:8" ht="36.4" customHeight="1">
      <c r="A217" s="505">
        <v>272</v>
      </c>
      <c r="B217" s="505" t="s">
        <v>2518</v>
      </c>
      <c r="C217" s="505" t="s">
        <v>1349</v>
      </c>
      <c r="D217" s="505" t="s">
        <v>2518</v>
      </c>
      <c r="E217" s="505" t="s">
        <v>1419</v>
      </c>
      <c r="G217" s="505">
        <v>6552</v>
      </c>
      <c r="H217" s="594">
        <v>27872500</v>
      </c>
    </row>
    <row r="218" spans="1:8" ht="48" customHeight="1">
      <c r="A218" s="505">
        <v>273</v>
      </c>
      <c r="B218" s="505" t="s">
        <v>2518</v>
      </c>
      <c r="C218" s="505" t="s">
        <v>2519</v>
      </c>
      <c r="D218" s="505" t="s">
        <v>2518</v>
      </c>
      <c r="E218" s="505" t="s">
        <v>2520</v>
      </c>
      <c r="G218" s="505">
        <v>6552</v>
      </c>
      <c r="H218" s="594">
        <v>5085000</v>
      </c>
    </row>
    <row r="219" spans="1:8" ht="48" customHeight="1">
      <c r="A219" s="505">
        <v>274</v>
      </c>
      <c r="B219" s="505" t="s">
        <v>920</v>
      </c>
      <c r="C219" s="505" t="s">
        <v>2521</v>
      </c>
      <c r="D219" s="505" t="s">
        <v>920</v>
      </c>
      <c r="E219" s="505" t="s">
        <v>1420</v>
      </c>
      <c r="G219" s="505">
        <v>6552</v>
      </c>
      <c r="H219" s="594">
        <v>7374000</v>
      </c>
    </row>
    <row r="220" spans="1:8" ht="24.75" customHeight="1">
      <c r="A220" s="505">
        <v>275</v>
      </c>
      <c r="B220" s="505" t="s">
        <v>927</v>
      </c>
      <c r="C220" s="505" t="s">
        <v>1421</v>
      </c>
      <c r="D220" s="505" t="s">
        <v>927</v>
      </c>
      <c r="E220" s="505" t="s">
        <v>1422</v>
      </c>
      <c r="G220" s="505">
        <v>6552</v>
      </c>
      <c r="H220" s="594">
        <v>2475000</v>
      </c>
    </row>
    <row r="221" spans="1:8" ht="24.75" customHeight="1">
      <c r="A221" s="505">
        <v>276</v>
      </c>
      <c r="B221" s="505" t="s">
        <v>105</v>
      </c>
      <c r="C221" s="505" t="s">
        <v>1330</v>
      </c>
      <c r="D221" s="505" t="s">
        <v>105</v>
      </c>
      <c r="E221" s="505" t="s">
        <v>1423</v>
      </c>
      <c r="G221" s="505">
        <v>6552</v>
      </c>
      <c r="H221" s="594">
        <v>1710000</v>
      </c>
    </row>
    <row r="222" spans="1:8" ht="36.4" customHeight="1">
      <c r="A222" s="505">
        <v>286</v>
      </c>
      <c r="B222" s="505" t="s">
        <v>1285</v>
      </c>
      <c r="C222" s="505" t="s">
        <v>1424</v>
      </c>
      <c r="D222" s="505" t="s">
        <v>1285</v>
      </c>
      <c r="E222" s="505" t="s">
        <v>1425</v>
      </c>
      <c r="G222" s="505">
        <v>6552</v>
      </c>
      <c r="H222" s="594">
        <v>3300000</v>
      </c>
    </row>
    <row r="223" spans="1:8" ht="36.4" customHeight="1">
      <c r="A223" s="505">
        <v>287</v>
      </c>
      <c r="B223" s="505" t="s">
        <v>1334</v>
      </c>
      <c r="C223" s="505" t="s">
        <v>1335</v>
      </c>
      <c r="D223" s="505" t="s">
        <v>1334</v>
      </c>
      <c r="E223" s="505" t="s">
        <v>1336</v>
      </c>
      <c r="G223" s="505">
        <v>6552</v>
      </c>
      <c r="H223" s="594">
        <v>8549200</v>
      </c>
    </row>
    <row r="224" spans="1:8" ht="24.75" customHeight="1">
      <c r="A224" s="505">
        <v>288</v>
      </c>
      <c r="B224" s="505" t="s">
        <v>1337</v>
      </c>
      <c r="C224" s="505" t="s">
        <v>1338</v>
      </c>
      <c r="D224" s="505" t="s">
        <v>1337</v>
      </c>
      <c r="E224" s="505" t="s">
        <v>1426</v>
      </c>
      <c r="G224" s="505">
        <v>6552</v>
      </c>
      <c r="H224" s="594">
        <v>1320000</v>
      </c>
    </row>
    <row r="225" spans="1:8" ht="36.4" customHeight="1">
      <c r="A225" s="505">
        <v>289</v>
      </c>
      <c r="B225" s="505" t="s">
        <v>2312</v>
      </c>
      <c r="C225" s="505" t="s">
        <v>1427</v>
      </c>
      <c r="D225" s="505" t="s">
        <v>2312</v>
      </c>
      <c r="E225" s="505" t="s">
        <v>1428</v>
      </c>
      <c r="G225" s="505">
        <v>6552</v>
      </c>
      <c r="H225" s="594">
        <v>97020000</v>
      </c>
    </row>
    <row r="226" spans="1:8" ht="48" customHeight="1">
      <c r="A226" s="505">
        <v>290</v>
      </c>
      <c r="B226" s="505" t="s">
        <v>381</v>
      </c>
      <c r="C226" s="505" t="s">
        <v>1429</v>
      </c>
      <c r="D226" s="505" t="s">
        <v>381</v>
      </c>
      <c r="E226" s="505" t="s">
        <v>1430</v>
      </c>
      <c r="G226" s="505">
        <v>6552</v>
      </c>
      <c r="H226" s="594">
        <v>48950000</v>
      </c>
    </row>
    <row r="227" spans="1:8" ht="48" customHeight="1">
      <c r="A227" s="505">
        <v>291</v>
      </c>
      <c r="B227" s="505" t="s">
        <v>633</v>
      </c>
      <c r="C227" s="505" t="s">
        <v>1340</v>
      </c>
      <c r="D227" s="505" t="s">
        <v>633</v>
      </c>
      <c r="E227" s="505" t="s">
        <v>1431</v>
      </c>
      <c r="G227" s="505">
        <v>6552</v>
      </c>
      <c r="H227" s="594">
        <v>28787000</v>
      </c>
    </row>
    <row r="228" spans="1:8" ht="24.75" customHeight="1">
      <c r="A228" s="505">
        <v>292</v>
      </c>
      <c r="B228" s="505" t="s">
        <v>1432</v>
      </c>
      <c r="C228" s="505" t="s">
        <v>1433</v>
      </c>
      <c r="D228" s="505" t="s">
        <v>1432</v>
      </c>
      <c r="E228" s="505" t="s">
        <v>1434</v>
      </c>
      <c r="G228" s="505">
        <v>6552</v>
      </c>
      <c r="H228" s="594">
        <v>7041320</v>
      </c>
    </row>
    <row r="229" spans="1:8" ht="36.4" customHeight="1">
      <c r="A229" s="505">
        <v>293</v>
      </c>
      <c r="B229" s="505" t="s">
        <v>1432</v>
      </c>
      <c r="C229" s="505" t="s">
        <v>1435</v>
      </c>
      <c r="D229" s="505" t="s">
        <v>1432</v>
      </c>
      <c r="E229" s="505" t="s">
        <v>1436</v>
      </c>
      <c r="G229" s="505">
        <v>6552</v>
      </c>
      <c r="H229" s="594">
        <v>6750000</v>
      </c>
    </row>
    <row r="230" spans="1:8" ht="36.4" customHeight="1">
      <c r="A230" s="505">
        <v>294</v>
      </c>
      <c r="B230" s="505" t="s">
        <v>1432</v>
      </c>
      <c r="C230" s="505" t="s">
        <v>1437</v>
      </c>
      <c r="D230" s="505" t="s">
        <v>1432</v>
      </c>
      <c r="E230" s="505" t="s">
        <v>1438</v>
      </c>
      <c r="G230" s="505">
        <v>6552</v>
      </c>
      <c r="H230" s="594">
        <v>46200000</v>
      </c>
    </row>
    <row r="231" spans="1:8" ht="36.4" customHeight="1">
      <c r="A231" s="505">
        <v>295</v>
      </c>
      <c r="B231" s="505" t="s">
        <v>637</v>
      </c>
      <c r="C231" s="505" t="s">
        <v>1345</v>
      </c>
      <c r="D231" s="505" t="s">
        <v>637</v>
      </c>
      <c r="E231" s="505" t="s">
        <v>697</v>
      </c>
      <c r="G231" s="505">
        <v>6552</v>
      </c>
      <c r="H231" s="594">
        <v>4202000</v>
      </c>
    </row>
    <row r="232" spans="1:8" ht="13.9" customHeight="1">
      <c r="A232" s="505">
        <v>296</v>
      </c>
      <c r="B232" s="505" t="s">
        <v>698</v>
      </c>
      <c r="G232" s="505"/>
      <c r="H232" s="594">
        <v>386304920</v>
      </c>
    </row>
    <row r="233" spans="1:8" ht="13.9" customHeight="1">
      <c r="A233" s="505">
        <v>297</v>
      </c>
      <c r="B233" s="505" t="s">
        <v>2385</v>
      </c>
      <c r="C233" s="505">
        <v>2117</v>
      </c>
      <c r="D233" s="505" t="s">
        <v>2385</v>
      </c>
      <c r="E233" s="505" t="s">
        <v>699</v>
      </c>
      <c r="G233" s="505">
        <v>6553</v>
      </c>
      <c r="H233" s="594">
        <v>96104400</v>
      </c>
    </row>
    <row r="234" spans="1:8" ht="13.9" customHeight="1">
      <c r="A234" s="505">
        <v>298</v>
      </c>
      <c r="B234" s="505" t="s">
        <v>2523</v>
      </c>
      <c r="C234" s="505">
        <v>5106</v>
      </c>
      <c r="D234" s="505" t="s">
        <v>2523</v>
      </c>
      <c r="E234" s="505" t="s">
        <v>700</v>
      </c>
      <c r="G234" s="505">
        <v>6553</v>
      </c>
      <c r="H234" s="594">
        <v>118566600</v>
      </c>
    </row>
    <row r="235" spans="1:8" ht="13.9" customHeight="1">
      <c r="A235" s="505">
        <v>299</v>
      </c>
      <c r="B235" s="505" t="s">
        <v>896</v>
      </c>
      <c r="C235" s="505">
        <v>6160</v>
      </c>
      <c r="D235" s="505" t="s">
        <v>896</v>
      </c>
      <c r="E235" s="505" t="s">
        <v>701</v>
      </c>
      <c r="G235" s="505">
        <v>6553</v>
      </c>
      <c r="H235" s="594">
        <v>118566600</v>
      </c>
    </row>
    <row r="236" spans="1:8" ht="24.75" customHeight="1">
      <c r="A236" s="505">
        <v>300</v>
      </c>
      <c r="B236" s="505" t="s">
        <v>861</v>
      </c>
      <c r="C236" s="505">
        <v>988</v>
      </c>
      <c r="D236" s="505" t="s">
        <v>861</v>
      </c>
      <c r="E236" s="505" t="s">
        <v>702</v>
      </c>
      <c r="G236" s="505">
        <v>6553</v>
      </c>
      <c r="H236" s="594">
        <v>118566600</v>
      </c>
    </row>
    <row r="237" spans="1:8" ht="24.75" customHeight="1">
      <c r="A237" s="505">
        <v>301</v>
      </c>
      <c r="B237" s="505" t="s">
        <v>864</v>
      </c>
      <c r="C237" s="505">
        <v>12157</v>
      </c>
      <c r="D237" s="505" t="s">
        <v>864</v>
      </c>
      <c r="E237" s="505" t="s">
        <v>703</v>
      </c>
      <c r="G237" s="505">
        <v>6553</v>
      </c>
      <c r="H237" s="594">
        <v>121677400</v>
      </c>
    </row>
    <row r="238" spans="1:8" ht="13.9" customHeight="1">
      <c r="A238" s="505">
        <v>302</v>
      </c>
      <c r="B238" s="505" t="s">
        <v>704</v>
      </c>
      <c r="G238" s="505"/>
      <c r="H238" s="594">
        <v>573481600</v>
      </c>
    </row>
    <row r="239" spans="1:8" ht="36.4" customHeight="1">
      <c r="A239" s="505">
        <v>303</v>
      </c>
      <c r="B239" s="505" t="s">
        <v>2223</v>
      </c>
      <c r="C239" s="505" t="s">
        <v>705</v>
      </c>
      <c r="D239" s="505" t="s">
        <v>2223</v>
      </c>
      <c r="E239" s="505" t="s">
        <v>706</v>
      </c>
      <c r="G239" s="505">
        <v>6599</v>
      </c>
      <c r="H239" s="594">
        <v>25575000</v>
      </c>
    </row>
    <row r="240" spans="1:8" ht="24.75" customHeight="1">
      <c r="A240" s="505">
        <v>304</v>
      </c>
      <c r="B240" s="505" t="s">
        <v>898</v>
      </c>
      <c r="C240" s="505" t="s">
        <v>2041</v>
      </c>
      <c r="D240" s="505" t="s">
        <v>898</v>
      </c>
      <c r="E240" s="505" t="s">
        <v>2042</v>
      </c>
      <c r="G240" s="505">
        <v>6599</v>
      </c>
      <c r="H240" s="594">
        <v>33432900</v>
      </c>
    </row>
    <row r="241" spans="1:8" ht="36.4" customHeight="1">
      <c r="A241" s="505">
        <v>305</v>
      </c>
      <c r="B241" s="505" t="s">
        <v>910</v>
      </c>
      <c r="C241" s="505" t="s">
        <v>707</v>
      </c>
      <c r="D241" s="505" t="s">
        <v>910</v>
      </c>
      <c r="E241" s="505" t="s">
        <v>69</v>
      </c>
      <c r="G241" s="505">
        <v>6599</v>
      </c>
      <c r="H241" s="594">
        <v>860000</v>
      </c>
    </row>
    <row r="242" spans="1:8" ht="36.4" customHeight="1">
      <c r="A242" s="505">
        <v>306</v>
      </c>
      <c r="B242" s="505" t="s">
        <v>70</v>
      </c>
      <c r="C242" s="505" t="s">
        <v>71</v>
      </c>
      <c r="D242" s="505" t="s">
        <v>70</v>
      </c>
      <c r="E242" s="505" t="s">
        <v>72</v>
      </c>
      <c r="G242" s="505">
        <v>6599</v>
      </c>
      <c r="H242" s="594">
        <v>6063750</v>
      </c>
    </row>
    <row r="243" spans="1:8" ht="24.75" customHeight="1">
      <c r="A243" s="505">
        <v>307</v>
      </c>
      <c r="B243" s="505" t="s">
        <v>1285</v>
      </c>
      <c r="C243" s="505" t="s">
        <v>1332</v>
      </c>
      <c r="D243" s="505" t="s">
        <v>1285</v>
      </c>
      <c r="E243" s="505" t="s">
        <v>73</v>
      </c>
      <c r="G243" s="505">
        <v>6599</v>
      </c>
      <c r="H243" s="594">
        <v>1200000</v>
      </c>
    </row>
    <row r="244" spans="1:8" ht="24.75" customHeight="1">
      <c r="A244" s="505">
        <v>308</v>
      </c>
      <c r="B244" s="505" t="s">
        <v>74</v>
      </c>
      <c r="C244" s="505" t="s">
        <v>75</v>
      </c>
      <c r="D244" s="505" t="s">
        <v>74</v>
      </c>
      <c r="E244" s="505" t="s">
        <v>76</v>
      </c>
      <c r="G244" s="505">
        <v>6599</v>
      </c>
      <c r="H244" s="594">
        <v>9141000</v>
      </c>
    </row>
    <row r="245" spans="1:8" ht="13.9" customHeight="1">
      <c r="A245" s="505">
        <v>309</v>
      </c>
      <c r="B245" s="505" t="s">
        <v>77</v>
      </c>
      <c r="G245" s="505"/>
      <c r="H245" s="594">
        <v>76272650</v>
      </c>
    </row>
    <row r="246" spans="1:8" ht="13.9" customHeight="1">
      <c r="A246" s="505">
        <v>319</v>
      </c>
      <c r="B246" s="505" t="s">
        <v>78</v>
      </c>
      <c r="G246" s="505"/>
      <c r="H246" s="594">
        <v>1149495470</v>
      </c>
    </row>
    <row r="247" spans="1:8" ht="13.9" customHeight="1">
      <c r="A247" s="505">
        <v>320</v>
      </c>
      <c r="B247" s="505" t="s">
        <v>79</v>
      </c>
      <c r="G247" s="505"/>
      <c r="H247" s="594">
        <v>1149495470</v>
      </c>
    </row>
    <row r="248" spans="1:8" ht="72" customHeight="1">
      <c r="A248" s="505">
        <v>324</v>
      </c>
      <c r="B248" s="505" t="s">
        <v>2382</v>
      </c>
      <c r="C248" s="505" t="s">
        <v>80</v>
      </c>
      <c r="D248" s="505" t="s">
        <v>2382</v>
      </c>
      <c r="E248" s="505" t="s">
        <v>81</v>
      </c>
      <c r="G248" s="505">
        <v>6601</v>
      </c>
      <c r="H248" s="594">
        <v>3063400</v>
      </c>
    </row>
    <row r="249" spans="1:8" ht="13.9" customHeight="1">
      <c r="A249" s="505">
        <v>325</v>
      </c>
      <c r="B249" s="505" t="s">
        <v>2389</v>
      </c>
      <c r="C249" s="505" t="s">
        <v>82</v>
      </c>
      <c r="D249" s="505" t="s">
        <v>2389</v>
      </c>
      <c r="E249" s="505" t="s">
        <v>83</v>
      </c>
      <c r="G249" s="505">
        <v>6601</v>
      </c>
      <c r="H249" s="594">
        <v>3000000</v>
      </c>
    </row>
    <row r="250" spans="1:8" ht="24.75" customHeight="1">
      <c r="A250" s="505">
        <v>326</v>
      </c>
      <c r="B250" s="505" t="s">
        <v>84</v>
      </c>
      <c r="C250" s="505" t="s">
        <v>1675</v>
      </c>
      <c r="D250" s="505" t="s">
        <v>84</v>
      </c>
      <c r="E250" s="505" t="s">
        <v>1676</v>
      </c>
      <c r="G250" s="505">
        <v>6601</v>
      </c>
      <c r="H250" s="594">
        <v>3391400</v>
      </c>
    </row>
    <row r="251" spans="1:8" ht="24.75" customHeight="1">
      <c r="A251" s="505">
        <v>327</v>
      </c>
      <c r="B251" s="505" t="s">
        <v>1677</v>
      </c>
      <c r="C251" s="505" t="s">
        <v>1678</v>
      </c>
      <c r="D251" s="505" t="s">
        <v>1677</v>
      </c>
      <c r="E251" s="505" t="s">
        <v>1679</v>
      </c>
      <c r="G251" s="505">
        <v>6601</v>
      </c>
      <c r="H251" s="594">
        <v>2856200</v>
      </c>
    </row>
    <row r="252" spans="1:8" ht="24.75" customHeight="1">
      <c r="A252" s="505">
        <v>328</v>
      </c>
      <c r="B252" s="505" t="s">
        <v>2531</v>
      </c>
      <c r="C252" s="505" t="s">
        <v>1680</v>
      </c>
      <c r="D252" s="505" t="s">
        <v>2531</v>
      </c>
      <c r="E252" s="505" t="s">
        <v>1681</v>
      </c>
      <c r="G252" s="505">
        <v>6601</v>
      </c>
      <c r="H252" s="594">
        <v>2920200</v>
      </c>
    </row>
    <row r="253" spans="1:8" ht="24.75" customHeight="1">
      <c r="A253" s="505">
        <v>329</v>
      </c>
      <c r="B253" s="505" t="s">
        <v>2038</v>
      </c>
      <c r="C253" s="505" t="s">
        <v>1682</v>
      </c>
      <c r="D253" s="505" t="s">
        <v>2038</v>
      </c>
      <c r="E253" s="505" t="s">
        <v>1683</v>
      </c>
      <c r="G253" s="505">
        <v>6601</v>
      </c>
      <c r="H253" s="594">
        <v>3236148</v>
      </c>
    </row>
    <row r="254" spans="1:8" ht="24.75" customHeight="1">
      <c r="A254" s="505">
        <v>330</v>
      </c>
      <c r="B254" s="505" t="s">
        <v>910</v>
      </c>
      <c r="C254" s="505" t="s">
        <v>1684</v>
      </c>
      <c r="D254" s="505" t="s">
        <v>910</v>
      </c>
      <c r="E254" s="505" t="s">
        <v>1685</v>
      </c>
      <c r="G254" s="505">
        <v>6601</v>
      </c>
      <c r="H254" s="594">
        <v>3333220</v>
      </c>
    </row>
    <row r="255" spans="1:8" ht="24.75" customHeight="1">
      <c r="A255" s="505">
        <v>331</v>
      </c>
      <c r="B255" s="505" t="s">
        <v>93</v>
      </c>
      <c r="C255" s="505" t="s">
        <v>1686</v>
      </c>
      <c r="D255" s="505" t="s">
        <v>93</v>
      </c>
      <c r="E255" s="505" t="s">
        <v>1687</v>
      </c>
      <c r="G255" s="505">
        <v>6601</v>
      </c>
      <c r="H255" s="594">
        <v>3087202</v>
      </c>
    </row>
    <row r="256" spans="1:8" ht="13.9" customHeight="1">
      <c r="A256" s="505">
        <v>332</v>
      </c>
      <c r="B256" s="505" t="s">
        <v>1688</v>
      </c>
      <c r="C256" s="505" t="s">
        <v>1689</v>
      </c>
      <c r="D256" s="505" t="s">
        <v>1688</v>
      </c>
      <c r="E256" s="505" t="s">
        <v>1690</v>
      </c>
      <c r="G256" s="505">
        <v>6601</v>
      </c>
      <c r="H256" s="594">
        <v>3123148</v>
      </c>
    </row>
    <row r="257" spans="1:8" ht="13.9" customHeight="1">
      <c r="A257" s="505">
        <v>333</v>
      </c>
      <c r="B257" s="505" t="s">
        <v>2298</v>
      </c>
      <c r="C257" s="505" t="s">
        <v>1691</v>
      </c>
      <c r="D257" s="505" t="s">
        <v>2298</v>
      </c>
      <c r="E257" s="505" t="s">
        <v>1692</v>
      </c>
      <c r="G257" s="505">
        <v>6601</v>
      </c>
      <c r="H257" s="594">
        <v>3122546</v>
      </c>
    </row>
    <row r="258" spans="1:8" ht="24.75" customHeight="1">
      <c r="A258" s="505">
        <v>334</v>
      </c>
      <c r="B258" s="505" t="s">
        <v>633</v>
      </c>
      <c r="C258" s="505" t="s">
        <v>1693</v>
      </c>
      <c r="D258" s="505" t="s">
        <v>633</v>
      </c>
      <c r="E258" s="505" t="s">
        <v>1694</v>
      </c>
      <c r="G258" s="505">
        <v>6601</v>
      </c>
      <c r="H258" s="594">
        <v>3994789</v>
      </c>
    </row>
    <row r="259" spans="1:8" ht="13.9" customHeight="1">
      <c r="A259" s="505">
        <v>335</v>
      </c>
      <c r="B259" s="505" t="s">
        <v>1695</v>
      </c>
      <c r="G259" s="505"/>
      <c r="H259" s="594">
        <v>35128253</v>
      </c>
    </row>
    <row r="260" spans="1:8" ht="36.4" customHeight="1">
      <c r="A260" s="505">
        <v>336</v>
      </c>
      <c r="B260" s="505" t="s">
        <v>93</v>
      </c>
      <c r="C260" s="505" t="s">
        <v>1696</v>
      </c>
      <c r="D260" s="505" t="s">
        <v>93</v>
      </c>
      <c r="E260" s="505" t="s">
        <v>1697</v>
      </c>
      <c r="G260" s="505">
        <v>6605</v>
      </c>
      <c r="H260" s="594">
        <v>5500000</v>
      </c>
    </row>
    <row r="261" spans="1:8" ht="13.9" customHeight="1">
      <c r="A261" s="505">
        <v>337</v>
      </c>
      <c r="B261" s="505" t="s">
        <v>1698</v>
      </c>
      <c r="G261" s="505"/>
      <c r="H261" s="594">
        <v>5500000</v>
      </c>
    </row>
    <row r="262" spans="1:8" ht="36.4" customHeight="1">
      <c r="A262" s="505">
        <v>338</v>
      </c>
      <c r="B262" s="505" t="s">
        <v>2377</v>
      </c>
      <c r="C262" s="505" t="s">
        <v>1699</v>
      </c>
      <c r="D262" s="505" t="s">
        <v>2377</v>
      </c>
      <c r="E262" s="505" t="s">
        <v>1700</v>
      </c>
      <c r="G262" s="505">
        <v>6606</v>
      </c>
      <c r="H262" s="594">
        <v>16500000</v>
      </c>
    </row>
    <row r="263" spans="1:8" ht="36.4" customHeight="1">
      <c r="A263" s="505">
        <v>339</v>
      </c>
      <c r="B263" s="505" t="s">
        <v>2382</v>
      </c>
      <c r="C263" s="505" t="s">
        <v>1701</v>
      </c>
      <c r="D263" s="505" t="s">
        <v>2382</v>
      </c>
      <c r="E263" s="505" t="s">
        <v>958</v>
      </c>
      <c r="G263" s="505">
        <v>6606</v>
      </c>
      <c r="H263" s="594">
        <v>5000000</v>
      </c>
    </row>
    <row r="264" spans="1:8" ht="36.4" customHeight="1">
      <c r="A264" s="505">
        <v>340</v>
      </c>
      <c r="B264" s="505" t="s">
        <v>2382</v>
      </c>
      <c r="C264" s="505" t="s">
        <v>959</v>
      </c>
      <c r="D264" s="505" t="s">
        <v>2382</v>
      </c>
      <c r="E264" s="505" t="s">
        <v>960</v>
      </c>
      <c r="G264" s="505">
        <v>6606</v>
      </c>
      <c r="H264" s="594">
        <v>3000000</v>
      </c>
    </row>
    <row r="265" spans="1:8" ht="36.4" customHeight="1">
      <c r="A265" s="505">
        <v>341</v>
      </c>
      <c r="B265" s="505" t="s">
        <v>2382</v>
      </c>
      <c r="C265" s="505" t="s">
        <v>961</v>
      </c>
      <c r="D265" s="505" t="s">
        <v>2382</v>
      </c>
      <c r="E265" s="505" t="s">
        <v>962</v>
      </c>
      <c r="G265" s="505">
        <v>6606</v>
      </c>
      <c r="H265" s="594">
        <v>3000000</v>
      </c>
    </row>
    <row r="266" spans="1:8" ht="60.4" customHeight="1">
      <c r="A266" s="505">
        <v>342</v>
      </c>
      <c r="B266" s="505" t="s">
        <v>963</v>
      </c>
      <c r="C266" s="505" t="s">
        <v>964</v>
      </c>
      <c r="D266" s="505" t="s">
        <v>963</v>
      </c>
      <c r="E266" s="505" t="s">
        <v>965</v>
      </c>
      <c r="G266" s="505">
        <v>6606</v>
      </c>
      <c r="H266" s="594">
        <v>72000000</v>
      </c>
    </row>
    <row r="267" spans="1:8" ht="36.4" customHeight="1">
      <c r="A267" s="505">
        <v>343</v>
      </c>
      <c r="B267" s="505" t="s">
        <v>2551</v>
      </c>
      <c r="C267" s="505" t="s">
        <v>966</v>
      </c>
      <c r="D267" s="505" t="s">
        <v>2551</v>
      </c>
      <c r="E267" s="505" t="s">
        <v>967</v>
      </c>
      <c r="G267" s="505">
        <v>6606</v>
      </c>
      <c r="H267" s="594">
        <v>11000000</v>
      </c>
    </row>
    <row r="268" spans="1:8" ht="36.4" customHeight="1">
      <c r="A268" s="505">
        <v>344</v>
      </c>
      <c r="B268" s="505" t="s">
        <v>2551</v>
      </c>
      <c r="C268" s="505" t="s">
        <v>968</v>
      </c>
      <c r="D268" s="505" t="s">
        <v>2551</v>
      </c>
      <c r="E268" s="505" t="s">
        <v>969</v>
      </c>
      <c r="G268" s="505">
        <v>6606</v>
      </c>
      <c r="H268" s="594">
        <v>3000000</v>
      </c>
    </row>
    <row r="269" spans="1:8" ht="36.4" customHeight="1">
      <c r="A269" s="505">
        <v>354</v>
      </c>
      <c r="B269" s="505" t="s">
        <v>970</v>
      </c>
      <c r="C269" s="505" t="s">
        <v>971</v>
      </c>
      <c r="D269" s="505" t="s">
        <v>970</v>
      </c>
      <c r="E269" s="505" t="s">
        <v>2362</v>
      </c>
      <c r="G269" s="505">
        <v>6606</v>
      </c>
      <c r="H269" s="594">
        <v>3000000</v>
      </c>
    </row>
    <row r="270" spans="1:8" ht="48" customHeight="1">
      <c r="A270" s="505">
        <v>355</v>
      </c>
      <c r="B270" s="505" t="s">
        <v>2363</v>
      </c>
      <c r="C270" s="505" t="s">
        <v>2364</v>
      </c>
      <c r="D270" s="505" t="s">
        <v>2363</v>
      </c>
      <c r="E270" s="505" t="s">
        <v>2365</v>
      </c>
      <c r="G270" s="505">
        <v>6606</v>
      </c>
      <c r="H270" s="594">
        <v>32890000</v>
      </c>
    </row>
    <row r="271" spans="1:8" ht="60.4" customHeight="1">
      <c r="A271" s="505">
        <v>356</v>
      </c>
      <c r="B271" s="505" t="s">
        <v>2414</v>
      </c>
      <c r="C271" s="505" t="s">
        <v>2366</v>
      </c>
      <c r="D271" s="505" t="s">
        <v>2414</v>
      </c>
      <c r="E271" s="505" t="s">
        <v>2367</v>
      </c>
      <c r="G271" s="505">
        <v>6606</v>
      </c>
      <c r="H271" s="594">
        <v>38412000</v>
      </c>
    </row>
    <row r="272" spans="1:8" ht="48" customHeight="1">
      <c r="A272" s="505">
        <v>357</v>
      </c>
      <c r="B272" s="505" t="s">
        <v>2414</v>
      </c>
      <c r="C272" s="505" t="s">
        <v>2368</v>
      </c>
      <c r="D272" s="505" t="s">
        <v>2414</v>
      </c>
      <c r="E272" s="505" t="s">
        <v>2369</v>
      </c>
      <c r="G272" s="505">
        <v>6606</v>
      </c>
      <c r="H272" s="594">
        <v>15000000</v>
      </c>
    </row>
    <row r="273" spans="1:8" ht="36.4" customHeight="1">
      <c r="A273" s="505">
        <v>358</v>
      </c>
      <c r="B273" s="505" t="s">
        <v>2414</v>
      </c>
      <c r="C273" s="505" t="s">
        <v>2370</v>
      </c>
      <c r="D273" s="505" t="s">
        <v>2414</v>
      </c>
      <c r="E273" s="505" t="s">
        <v>2371</v>
      </c>
      <c r="G273" s="505">
        <v>6606</v>
      </c>
      <c r="H273" s="594">
        <v>3000000</v>
      </c>
    </row>
    <row r="274" spans="1:8" ht="24.75" customHeight="1">
      <c r="A274" s="505">
        <v>359</v>
      </c>
      <c r="B274" s="505" t="s">
        <v>2414</v>
      </c>
      <c r="C274" s="505" t="s">
        <v>2372</v>
      </c>
      <c r="D274" s="505" t="s">
        <v>2414</v>
      </c>
      <c r="E274" s="505" t="s">
        <v>2552</v>
      </c>
      <c r="G274" s="505">
        <v>6606</v>
      </c>
      <c r="H274" s="594">
        <v>2000000</v>
      </c>
    </row>
    <row r="275" spans="1:8" ht="24.75" customHeight="1">
      <c r="A275" s="505">
        <v>360</v>
      </c>
      <c r="B275" s="505" t="s">
        <v>2419</v>
      </c>
      <c r="C275" s="505" t="s">
        <v>2553</v>
      </c>
      <c r="D275" s="505" t="s">
        <v>2419</v>
      </c>
      <c r="E275" s="505" t="s">
        <v>2554</v>
      </c>
      <c r="G275" s="505">
        <v>6606</v>
      </c>
      <c r="H275" s="594">
        <v>3000000</v>
      </c>
    </row>
    <row r="276" spans="1:8" ht="48" customHeight="1">
      <c r="A276" s="505">
        <v>361</v>
      </c>
      <c r="B276" s="505" t="s">
        <v>2419</v>
      </c>
      <c r="C276" s="505" t="s">
        <v>2555</v>
      </c>
      <c r="D276" s="505" t="s">
        <v>2419</v>
      </c>
      <c r="E276" s="505" t="s">
        <v>2556</v>
      </c>
      <c r="G276" s="505">
        <v>6606</v>
      </c>
      <c r="H276" s="594">
        <v>10813000</v>
      </c>
    </row>
    <row r="277" spans="1:8" ht="36.4" customHeight="1">
      <c r="A277" s="505">
        <v>362</v>
      </c>
      <c r="B277" s="505" t="s">
        <v>2522</v>
      </c>
      <c r="C277" s="505" t="s">
        <v>2557</v>
      </c>
      <c r="D277" s="505" t="s">
        <v>2522</v>
      </c>
      <c r="E277" s="505" t="s">
        <v>2558</v>
      </c>
      <c r="G277" s="505">
        <v>6606</v>
      </c>
      <c r="H277" s="594">
        <v>4000000</v>
      </c>
    </row>
    <row r="278" spans="1:8" ht="36.4" customHeight="1">
      <c r="A278" s="505">
        <v>363</v>
      </c>
      <c r="B278" s="505" t="s">
        <v>2223</v>
      </c>
      <c r="C278" s="505" t="s">
        <v>2559</v>
      </c>
      <c r="D278" s="505" t="s">
        <v>2223</v>
      </c>
      <c r="E278" s="505" t="s">
        <v>2560</v>
      </c>
      <c r="G278" s="505">
        <v>6606</v>
      </c>
      <c r="H278" s="594">
        <v>3000000</v>
      </c>
    </row>
    <row r="279" spans="1:8" ht="36.4" customHeight="1">
      <c r="A279" s="505">
        <v>364</v>
      </c>
      <c r="B279" s="505" t="s">
        <v>2223</v>
      </c>
      <c r="C279" s="505" t="s">
        <v>2561</v>
      </c>
      <c r="D279" s="505" t="s">
        <v>2223</v>
      </c>
      <c r="E279" s="505" t="s">
        <v>2562</v>
      </c>
      <c r="G279" s="505">
        <v>6606</v>
      </c>
      <c r="H279" s="594">
        <v>13152700</v>
      </c>
    </row>
    <row r="280" spans="1:8" ht="36.4" customHeight="1">
      <c r="A280" s="505">
        <v>365</v>
      </c>
      <c r="B280" s="505" t="s">
        <v>378</v>
      </c>
      <c r="C280" s="505" t="s">
        <v>2563</v>
      </c>
      <c r="D280" s="505" t="s">
        <v>378</v>
      </c>
      <c r="E280" s="505" t="s">
        <v>865</v>
      </c>
      <c r="G280" s="505">
        <v>6606</v>
      </c>
      <c r="H280" s="594">
        <v>2200000</v>
      </c>
    </row>
    <row r="281" spans="1:8" ht="24.75" customHeight="1">
      <c r="A281" s="505">
        <v>366</v>
      </c>
      <c r="B281" s="505" t="s">
        <v>378</v>
      </c>
      <c r="C281" s="505" t="s">
        <v>866</v>
      </c>
      <c r="D281" s="505" t="s">
        <v>378</v>
      </c>
      <c r="E281" s="505" t="s">
        <v>327</v>
      </c>
      <c r="G281" s="505">
        <v>6606</v>
      </c>
      <c r="H281" s="594">
        <v>2200000</v>
      </c>
    </row>
    <row r="282" spans="1:8" ht="24.75" customHeight="1">
      <c r="A282" s="505">
        <v>367</v>
      </c>
      <c r="B282" s="505" t="s">
        <v>927</v>
      </c>
      <c r="C282" s="505" t="s">
        <v>328</v>
      </c>
      <c r="D282" s="505" t="s">
        <v>927</v>
      </c>
      <c r="E282" s="505" t="s">
        <v>329</v>
      </c>
      <c r="G282" s="505">
        <v>6606</v>
      </c>
      <c r="H282" s="594">
        <v>11000000</v>
      </c>
    </row>
    <row r="283" spans="1:8" ht="36.4" customHeight="1">
      <c r="A283" s="505">
        <v>368</v>
      </c>
      <c r="B283" s="505" t="s">
        <v>927</v>
      </c>
      <c r="C283" s="505" t="s">
        <v>330</v>
      </c>
      <c r="D283" s="505" t="s">
        <v>927</v>
      </c>
      <c r="E283" s="505" t="s">
        <v>331</v>
      </c>
      <c r="G283" s="505">
        <v>6606</v>
      </c>
      <c r="H283" s="594">
        <v>2000000</v>
      </c>
    </row>
    <row r="284" spans="1:8" ht="36.4" customHeight="1">
      <c r="A284" s="505">
        <v>369</v>
      </c>
      <c r="B284" s="505" t="s">
        <v>105</v>
      </c>
      <c r="C284" s="505" t="s">
        <v>332</v>
      </c>
      <c r="D284" s="505" t="s">
        <v>105</v>
      </c>
      <c r="E284" s="505" t="s">
        <v>333</v>
      </c>
      <c r="G284" s="505">
        <v>6606</v>
      </c>
      <c r="H284" s="594">
        <v>7000000</v>
      </c>
    </row>
    <row r="285" spans="1:8" ht="24.75" customHeight="1">
      <c r="A285" s="505">
        <v>370</v>
      </c>
      <c r="B285" s="505" t="s">
        <v>1276</v>
      </c>
      <c r="C285" s="505" t="s">
        <v>334</v>
      </c>
      <c r="D285" s="505" t="s">
        <v>1276</v>
      </c>
      <c r="E285" s="505" t="s">
        <v>335</v>
      </c>
      <c r="G285" s="505">
        <v>6606</v>
      </c>
      <c r="H285" s="594">
        <v>4532000</v>
      </c>
    </row>
    <row r="286" spans="1:8" ht="36.4" customHeight="1">
      <c r="A286" s="505">
        <v>371</v>
      </c>
      <c r="B286" s="505" t="s">
        <v>1688</v>
      </c>
      <c r="C286" s="505" t="s">
        <v>336</v>
      </c>
      <c r="D286" s="505" t="s">
        <v>1688</v>
      </c>
      <c r="E286" s="505" t="s">
        <v>337</v>
      </c>
      <c r="G286" s="505">
        <v>6606</v>
      </c>
      <c r="H286" s="594">
        <v>2000000</v>
      </c>
    </row>
    <row r="287" spans="1:8" ht="36.4" customHeight="1">
      <c r="A287" s="505">
        <v>372</v>
      </c>
      <c r="B287" s="505" t="s">
        <v>338</v>
      </c>
      <c r="C287" s="505" t="s">
        <v>339</v>
      </c>
      <c r="D287" s="505" t="s">
        <v>338</v>
      </c>
      <c r="E287" s="505" t="s">
        <v>340</v>
      </c>
      <c r="G287" s="505">
        <v>6606</v>
      </c>
      <c r="H287" s="594">
        <v>2200000</v>
      </c>
    </row>
    <row r="288" spans="1:8" ht="24.75" customHeight="1">
      <c r="A288" s="505">
        <v>382</v>
      </c>
      <c r="B288" s="505" t="s">
        <v>624</v>
      </c>
      <c r="C288" s="505" t="s">
        <v>341</v>
      </c>
      <c r="D288" s="505" t="s">
        <v>624</v>
      </c>
      <c r="E288" s="505" t="s">
        <v>342</v>
      </c>
      <c r="G288" s="505">
        <v>6606</v>
      </c>
      <c r="H288" s="594">
        <v>7700000</v>
      </c>
    </row>
    <row r="289" spans="1:8" ht="24.75" customHeight="1">
      <c r="A289" s="505">
        <v>383</v>
      </c>
      <c r="B289" s="505" t="s">
        <v>381</v>
      </c>
      <c r="C289" s="505" t="s">
        <v>343</v>
      </c>
      <c r="D289" s="505" t="s">
        <v>381</v>
      </c>
      <c r="E289" s="505" t="s">
        <v>344</v>
      </c>
      <c r="G289" s="505">
        <v>6606</v>
      </c>
      <c r="H289" s="594">
        <v>2000000</v>
      </c>
    </row>
    <row r="290" spans="1:8" ht="24.75" customHeight="1">
      <c r="A290" s="505">
        <v>384</v>
      </c>
      <c r="B290" s="505" t="s">
        <v>1432</v>
      </c>
      <c r="C290" s="505" t="s">
        <v>1433</v>
      </c>
      <c r="D290" s="505" t="s">
        <v>1432</v>
      </c>
      <c r="E290" s="505" t="s">
        <v>1928</v>
      </c>
      <c r="G290" s="505">
        <v>6606</v>
      </c>
      <c r="H290" s="594">
        <v>770000</v>
      </c>
    </row>
    <row r="291" spans="1:8" ht="13.9" customHeight="1">
      <c r="A291" s="505">
        <v>385</v>
      </c>
      <c r="B291" s="505" t="s">
        <v>1929</v>
      </c>
      <c r="G291" s="505"/>
      <c r="H291" s="594">
        <v>285369700</v>
      </c>
    </row>
    <row r="292" spans="1:8" ht="36.4" customHeight="1">
      <c r="A292" s="505">
        <v>386</v>
      </c>
      <c r="B292" s="505" t="s">
        <v>2382</v>
      </c>
      <c r="C292" s="505" t="s">
        <v>1930</v>
      </c>
      <c r="D292" s="505" t="s">
        <v>2382</v>
      </c>
      <c r="E292" s="505" t="s">
        <v>1931</v>
      </c>
      <c r="G292" s="505">
        <v>6607</v>
      </c>
      <c r="H292" s="594">
        <v>2700000</v>
      </c>
    </row>
    <row r="293" spans="1:8" ht="36.4" customHeight="1">
      <c r="A293" s="505">
        <v>387</v>
      </c>
      <c r="B293" s="505" t="s">
        <v>2539</v>
      </c>
      <c r="C293" s="505" t="s">
        <v>1932</v>
      </c>
      <c r="D293" s="505" t="s">
        <v>2539</v>
      </c>
      <c r="E293" s="505" t="s">
        <v>1933</v>
      </c>
      <c r="G293" s="505">
        <v>6607</v>
      </c>
      <c r="H293" s="594">
        <v>1350000</v>
      </c>
    </row>
    <row r="294" spans="1:8" ht="36.4" customHeight="1">
      <c r="A294" s="505">
        <v>388</v>
      </c>
      <c r="B294" s="505" t="s">
        <v>2393</v>
      </c>
      <c r="C294" s="505" t="s">
        <v>1934</v>
      </c>
      <c r="D294" s="505" t="s">
        <v>2393</v>
      </c>
      <c r="E294" s="505" t="s">
        <v>1581</v>
      </c>
      <c r="G294" s="505">
        <v>6607</v>
      </c>
      <c r="H294" s="594">
        <v>1800000</v>
      </c>
    </row>
    <row r="295" spans="1:8" ht="36.4" customHeight="1">
      <c r="A295" s="505">
        <v>389</v>
      </c>
      <c r="B295" s="505" t="s">
        <v>2522</v>
      </c>
      <c r="C295" s="505" t="s">
        <v>1582</v>
      </c>
      <c r="D295" s="505" t="s">
        <v>2522</v>
      </c>
      <c r="E295" s="505" t="s">
        <v>1583</v>
      </c>
      <c r="G295" s="505">
        <v>6607</v>
      </c>
      <c r="H295" s="594">
        <v>3600000</v>
      </c>
    </row>
    <row r="296" spans="1:8" ht="36.4" customHeight="1">
      <c r="A296" s="505">
        <v>390</v>
      </c>
      <c r="B296" s="505" t="s">
        <v>2522</v>
      </c>
      <c r="C296" s="505" t="s">
        <v>1584</v>
      </c>
      <c r="D296" s="505" t="s">
        <v>2522</v>
      </c>
      <c r="E296" s="505" t="s">
        <v>1585</v>
      </c>
      <c r="G296" s="505">
        <v>6607</v>
      </c>
      <c r="H296" s="594">
        <v>600000</v>
      </c>
    </row>
    <row r="297" spans="1:8" ht="36.4" customHeight="1">
      <c r="A297" s="505">
        <v>391</v>
      </c>
      <c r="B297" s="505" t="s">
        <v>2531</v>
      </c>
      <c r="C297" s="505" t="s">
        <v>1586</v>
      </c>
      <c r="D297" s="505" t="s">
        <v>2531</v>
      </c>
      <c r="E297" s="505" t="s">
        <v>1587</v>
      </c>
      <c r="G297" s="505">
        <v>6607</v>
      </c>
      <c r="H297" s="594">
        <v>60000</v>
      </c>
    </row>
    <row r="298" spans="1:8" ht="36.4" customHeight="1">
      <c r="A298" s="505">
        <v>392</v>
      </c>
      <c r="B298" s="505" t="s">
        <v>913</v>
      </c>
      <c r="C298" s="505" t="s">
        <v>1588</v>
      </c>
      <c r="D298" s="505" t="s">
        <v>913</v>
      </c>
      <c r="E298" s="505" t="s">
        <v>1589</v>
      </c>
      <c r="G298" s="505">
        <v>6607</v>
      </c>
      <c r="H298" s="594">
        <v>1350000</v>
      </c>
    </row>
    <row r="299" spans="1:8" ht="36.4" customHeight="1">
      <c r="A299" s="505">
        <v>393</v>
      </c>
      <c r="B299" s="505" t="s">
        <v>920</v>
      </c>
      <c r="C299" s="505" t="s">
        <v>1590</v>
      </c>
      <c r="D299" s="505" t="s">
        <v>920</v>
      </c>
      <c r="E299" s="505" t="s">
        <v>1591</v>
      </c>
      <c r="G299" s="505">
        <v>6607</v>
      </c>
      <c r="H299" s="594">
        <v>2310000</v>
      </c>
    </row>
    <row r="300" spans="1:8" ht="36.4" customHeight="1">
      <c r="A300" s="505">
        <v>394</v>
      </c>
      <c r="B300" s="505" t="s">
        <v>1337</v>
      </c>
      <c r="C300" s="505" t="s">
        <v>1592</v>
      </c>
      <c r="D300" s="505" t="s">
        <v>1337</v>
      </c>
      <c r="E300" s="505" t="s">
        <v>2111</v>
      </c>
      <c r="G300" s="505">
        <v>6607</v>
      </c>
      <c r="H300" s="594">
        <v>2310000</v>
      </c>
    </row>
    <row r="301" spans="1:8" ht="36.4" customHeight="1">
      <c r="A301" s="505">
        <v>395</v>
      </c>
      <c r="B301" s="505" t="s">
        <v>2112</v>
      </c>
      <c r="C301" s="505" t="s">
        <v>2113</v>
      </c>
      <c r="D301" s="505" t="s">
        <v>2112</v>
      </c>
      <c r="E301" s="505" t="s">
        <v>2114</v>
      </c>
      <c r="G301" s="505">
        <v>6607</v>
      </c>
      <c r="H301" s="594">
        <v>1980000</v>
      </c>
    </row>
    <row r="302" spans="1:8" ht="13.9" customHeight="1">
      <c r="A302" s="505">
        <v>396</v>
      </c>
      <c r="B302" s="505" t="s">
        <v>2115</v>
      </c>
      <c r="G302" s="505"/>
      <c r="H302" s="594">
        <v>18060000</v>
      </c>
    </row>
    <row r="303" spans="1:8" ht="24.75" customHeight="1">
      <c r="A303" s="505">
        <v>397</v>
      </c>
      <c r="B303" s="505" t="s">
        <v>910</v>
      </c>
      <c r="C303" s="505" t="s">
        <v>2116</v>
      </c>
      <c r="D303" s="505" t="s">
        <v>910</v>
      </c>
      <c r="E303" s="505" t="s">
        <v>2506</v>
      </c>
      <c r="G303" s="505">
        <v>6611</v>
      </c>
      <c r="H303" s="594">
        <v>2508000</v>
      </c>
    </row>
    <row r="304" spans="1:8" ht="13.9" customHeight="1">
      <c r="A304" s="505">
        <v>398</v>
      </c>
      <c r="B304" s="505" t="s">
        <v>2507</v>
      </c>
      <c r="G304" s="505"/>
      <c r="H304" s="594">
        <v>2508000</v>
      </c>
    </row>
    <row r="305" spans="1:8" ht="24.75" customHeight="1">
      <c r="A305" s="505">
        <v>399</v>
      </c>
      <c r="B305" s="505" t="s">
        <v>2382</v>
      </c>
      <c r="C305" s="505" t="s">
        <v>2508</v>
      </c>
      <c r="D305" s="505" t="s">
        <v>2382</v>
      </c>
      <c r="E305" s="505" t="s">
        <v>2509</v>
      </c>
      <c r="G305" s="505">
        <v>6612</v>
      </c>
      <c r="H305" s="594">
        <v>2185200</v>
      </c>
    </row>
    <row r="306" spans="1:8" ht="24.75" customHeight="1">
      <c r="A306" s="505">
        <v>400</v>
      </c>
      <c r="B306" s="505" t="s">
        <v>2419</v>
      </c>
      <c r="C306" s="505" t="s">
        <v>2510</v>
      </c>
      <c r="D306" s="505" t="s">
        <v>2419</v>
      </c>
      <c r="E306" s="505" t="s">
        <v>596</v>
      </c>
      <c r="G306" s="505">
        <v>6612</v>
      </c>
      <c r="H306" s="594">
        <v>1971200</v>
      </c>
    </row>
    <row r="307" spans="1:8" ht="36.4" customHeight="1">
      <c r="A307" s="505">
        <v>401</v>
      </c>
      <c r="B307" s="505" t="s">
        <v>910</v>
      </c>
      <c r="C307" s="505" t="s">
        <v>597</v>
      </c>
      <c r="D307" s="505" t="s">
        <v>910</v>
      </c>
      <c r="E307" s="505" t="s">
        <v>598</v>
      </c>
      <c r="G307" s="505">
        <v>6612</v>
      </c>
      <c r="H307" s="594">
        <v>1596000</v>
      </c>
    </row>
    <row r="308" spans="1:8" ht="24.75" customHeight="1">
      <c r="A308" s="505">
        <v>402</v>
      </c>
      <c r="B308" s="505" t="s">
        <v>913</v>
      </c>
      <c r="C308" s="505" t="s">
        <v>599</v>
      </c>
      <c r="D308" s="505" t="s">
        <v>913</v>
      </c>
      <c r="E308" s="505" t="s">
        <v>600</v>
      </c>
      <c r="G308" s="505">
        <v>6612</v>
      </c>
      <c r="H308" s="594">
        <v>2048200</v>
      </c>
    </row>
    <row r="309" spans="1:8" ht="24.75" customHeight="1">
      <c r="A309" s="505">
        <v>403</v>
      </c>
      <c r="B309" s="505" t="s">
        <v>2122</v>
      </c>
      <c r="C309" s="505" t="s">
        <v>2123</v>
      </c>
      <c r="D309" s="505" t="s">
        <v>2122</v>
      </c>
      <c r="E309" s="505" t="s">
        <v>2124</v>
      </c>
      <c r="G309" s="505">
        <v>6612</v>
      </c>
      <c r="H309" s="594">
        <v>2040000</v>
      </c>
    </row>
    <row r="310" spans="1:8" ht="13.9" customHeight="1">
      <c r="A310" s="505">
        <v>404</v>
      </c>
      <c r="B310" s="505" t="s">
        <v>2125</v>
      </c>
      <c r="G310" s="505"/>
      <c r="H310" s="594">
        <v>9840600</v>
      </c>
    </row>
    <row r="311" spans="1:8" ht="36.4" customHeight="1">
      <c r="A311" s="505">
        <v>405</v>
      </c>
      <c r="B311" s="505" t="s">
        <v>2382</v>
      </c>
      <c r="C311" s="505" t="s">
        <v>80</v>
      </c>
      <c r="D311" s="505" t="s">
        <v>2382</v>
      </c>
      <c r="E311" s="505" t="s">
        <v>2126</v>
      </c>
      <c r="G311" s="505">
        <v>6617</v>
      </c>
      <c r="H311" s="594">
        <v>4554000</v>
      </c>
    </row>
    <row r="312" spans="1:8" ht="13.9" customHeight="1">
      <c r="A312" s="505">
        <v>406</v>
      </c>
      <c r="B312" s="505" t="s">
        <v>2389</v>
      </c>
      <c r="C312" s="505" t="s">
        <v>82</v>
      </c>
      <c r="D312" s="505" t="s">
        <v>2389</v>
      </c>
      <c r="E312" s="505" t="s">
        <v>2127</v>
      </c>
      <c r="G312" s="505">
        <v>6617</v>
      </c>
      <c r="H312" s="594">
        <v>4554000</v>
      </c>
    </row>
    <row r="313" spans="1:8" ht="13.9" customHeight="1">
      <c r="A313" s="505">
        <v>416</v>
      </c>
      <c r="B313" s="505" t="s">
        <v>84</v>
      </c>
      <c r="C313" s="505" t="s">
        <v>1675</v>
      </c>
      <c r="D313" s="505" t="s">
        <v>84</v>
      </c>
      <c r="E313" s="505" t="s">
        <v>2128</v>
      </c>
      <c r="G313" s="505">
        <v>6617</v>
      </c>
      <c r="H313" s="594">
        <v>4554000</v>
      </c>
    </row>
    <row r="314" spans="1:8" ht="24.75" customHeight="1">
      <c r="A314" s="505">
        <v>417</v>
      </c>
      <c r="B314" s="505" t="s">
        <v>1677</v>
      </c>
      <c r="C314" s="505" t="s">
        <v>1678</v>
      </c>
      <c r="D314" s="505" t="s">
        <v>1677</v>
      </c>
      <c r="E314" s="505" t="s">
        <v>1679</v>
      </c>
      <c r="G314" s="505">
        <v>6617</v>
      </c>
      <c r="H314" s="594">
        <v>4851100</v>
      </c>
    </row>
    <row r="315" spans="1:8" ht="24.75" customHeight="1">
      <c r="A315" s="505">
        <v>418</v>
      </c>
      <c r="B315" s="505" t="s">
        <v>2531</v>
      </c>
      <c r="C315" s="505" t="s">
        <v>1680</v>
      </c>
      <c r="D315" s="505" t="s">
        <v>2531</v>
      </c>
      <c r="E315" s="505" t="s">
        <v>1681</v>
      </c>
      <c r="G315" s="505">
        <v>6617</v>
      </c>
      <c r="H315" s="594">
        <v>4844500</v>
      </c>
    </row>
    <row r="316" spans="1:8" ht="24.75" customHeight="1">
      <c r="A316" s="505">
        <v>419</v>
      </c>
      <c r="B316" s="505" t="s">
        <v>2038</v>
      </c>
      <c r="C316" s="505" t="s">
        <v>1682</v>
      </c>
      <c r="D316" s="505" t="s">
        <v>2038</v>
      </c>
      <c r="E316" s="505" t="s">
        <v>1683</v>
      </c>
      <c r="G316" s="505">
        <v>6617</v>
      </c>
      <c r="H316" s="594">
        <v>4860490</v>
      </c>
    </row>
    <row r="317" spans="1:8" ht="24.75" customHeight="1">
      <c r="A317" s="505">
        <v>420</v>
      </c>
      <c r="B317" s="505" t="s">
        <v>910</v>
      </c>
      <c r="C317" s="505" t="s">
        <v>1684</v>
      </c>
      <c r="D317" s="505" t="s">
        <v>910</v>
      </c>
      <c r="E317" s="505" t="s">
        <v>1685</v>
      </c>
      <c r="G317" s="505">
        <v>6617</v>
      </c>
      <c r="H317" s="594">
        <v>4854000</v>
      </c>
    </row>
    <row r="318" spans="1:8" ht="24.75" customHeight="1">
      <c r="A318" s="505">
        <v>421</v>
      </c>
      <c r="B318" s="505" t="s">
        <v>93</v>
      </c>
      <c r="C318" s="505" t="s">
        <v>1686</v>
      </c>
      <c r="D318" s="505" t="s">
        <v>93</v>
      </c>
      <c r="E318" s="505" t="s">
        <v>1687</v>
      </c>
      <c r="G318" s="505">
        <v>6617</v>
      </c>
      <c r="H318" s="594">
        <v>4847290</v>
      </c>
    </row>
    <row r="319" spans="1:8" ht="13.9" customHeight="1">
      <c r="A319" s="505">
        <v>422</v>
      </c>
      <c r="B319" s="505" t="s">
        <v>1688</v>
      </c>
      <c r="C319" s="505" t="s">
        <v>1689</v>
      </c>
      <c r="D319" s="505" t="s">
        <v>1688</v>
      </c>
      <c r="E319" s="505" t="s">
        <v>2129</v>
      </c>
      <c r="G319" s="505">
        <v>6617</v>
      </c>
      <c r="H319" s="594">
        <v>4842010</v>
      </c>
    </row>
    <row r="320" spans="1:8" ht="13.9" customHeight="1">
      <c r="A320" s="505">
        <v>423</v>
      </c>
      <c r="B320" s="505" t="s">
        <v>2298</v>
      </c>
      <c r="C320" s="505" t="s">
        <v>1691</v>
      </c>
      <c r="D320" s="505" t="s">
        <v>2298</v>
      </c>
      <c r="E320" s="505" t="s">
        <v>240</v>
      </c>
      <c r="G320" s="505">
        <v>6617</v>
      </c>
      <c r="H320" s="594">
        <v>5189669</v>
      </c>
    </row>
    <row r="321" spans="1:8" ht="24.75" customHeight="1">
      <c r="A321" s="505">
        <v>424</v>
      </c>
      <c r="B321" s="505" t="s">
        <v>633</v>
      </c>
      <c r="C321" s="505" t="s">
        <v>1693</v>
      </c>
      <c r="D321" s="505" t="s">
        <v>633</v>
      </c>
      <c r="E321" s="505" t="s">
        <v>241</v>
      </c>
      <c r="G321" s="505">
        <v>6617</v>
      </c>
      <c r="H321" s="594">
        <v>4629900</v>
      </c>
    </row>
    <row r="322" spans="1:8" ht="13.9" customHeight="1">
      <c r="A322" s="505">
        <v>425</v>
      </c>
      <c r="B322" s="505" t="s">
        <v>242</v>
      </c>
      <c r="G322" s="505"/>
      <c r="H322" s="594">
        <v>52580959</v>
      </c>
    </row>
    <row r="323" spans="1:8" ht="24.75" customHeight="1">
      <c r="A323" s="505">
        <v>426</v>
      </c>
      <c r="B323" s="505" t="s">
        <v>2399</v>
      </c>
      <c r="C323" s="505">
        <v>3187</v>
      </c>
      <c r="D323" s="505" t="s">
        <v>2399</v>
      </c>
      <c r="E323" s="505" t="s">
        <v>243</v>
      </c>
      <c r="G323" s="505">
        <v>6618</v>
      </c>
      <c r="H323" s="594">
        <v>37050000</v>
      </c>
    </row>
    <row r="324" spans="1:8" ht="24.75" customHeight="1">
      <c r="A324" s="505">
        <v>427</v>
      </c>
      <c r="B324" s="505" t="s">
        <v>244</v>
      </c>
      <c r="C324" s="505">
        <v>4156</v>
      </c>
      <c r="D324" s="505" t="s">
        <v>244</v>
      </c>
      <c r="E324" s="505" t="s">
        <v>245</v>
      </c>
      <c r="G324" s="505">
        <v>6618</v>
      </c>
      <c r="H324" s="594">
        <v>12600000</v>
      </c>
    </row>
    <row r="325" spans="1:8" ht="24.75" customHeight="1">
      <c r="A325" s="505">
        <v>428</v>
      </c>
      <c r="B325" s="505" t="s">
        <v>902</v>
      </c>
      <c r="C325" s="505" t="s">
        <v>246</v>
      </c>
      <c r="D325" s="505" t="s">
        <v>902</v>
      </c>
      <c r="E325" s="505" t="s">
        <v>247</v>
      </c>
      <c r="G325" s="505">
        <v>6618</v>
      </c>
      <c r="H325" s="594">
        <v>25950000</v>
      </c>
    </row>
    <row r="326" spans="1:8" ht="24.75" customHeight="1">
      <c r="A326" s="505">
        <v>429</v>
      </c>
      <c r="B326" s="505" t="s">
        <v>248</v>
      </c>
      <c r="C326" s="505" t="s">
        <v>249</v>
      </c>
      <c r="D326" s="505" t="s">
        <v>248</v>
      </c>
      <c r="E326" s="505" t="s">
        <v>250</v>
      </c>
      <c r="G326" s="505">
        <v>6618</v>
      </c>
      <c r="H326" s="594">
        <v>39100000</v>
      </c>
    </row>
    <row r="327" spans="1:8" ht="24.75" customHeight="1">
      <c r="A327" s="505">
        <v>430</v>
      </c>
      <c r="B327" s="505" t="s">
        <v>251</v>
      </c>
      <c r="C327" s="505" t="s">
        <v>252</v>
      </c>
      <c r="D327" s="505" t="s">
        <v>251</v>
      </c>
      <c r="E327" s="505" t="s">
        <v>253</v>
      </c>
      <c r="G327" s="505">
        <v>6618</v>
      </c>
      <c r="H327" s="594">
        <v>39500000</v>
      </c>
    </row>
    <row r="328" spans="1:8" ht="13.9" customHeight="1">
      <c r="A328" s="505">
        <v>431</v>
      </c>
      <c r="B328" s="505" t="s">
        <v>254</v>
      </c>
      <c r="G328" s="505"/>
      <c r="H328" s="594">
        <v>154200000</v>
      </c>
    </row>
    <row r="329" spans="1:8" ht="36.4" customHeight="1">
      <c r="A329" s="505">
        <v>432</v>
      </c>
      <c r="B329" s="505" t="s">
        <v>2122</v>
      </c>
      <c r="C329" s="505" t="s">
        <v>255</v>
      </c>
      <c r="D329" s="505" t="s">
        <v>2122</v>
      </c>
      <c r="E329" s="505" t="s">
        <v>256</v>
      </c>
      <c r="G329" s="505">
        <v>6649</v>
      </c>
      <c r="H329" s="594">
        <v>6380550</v>
      </c>
    </row>
    <row r="330" spans="1:8" ht="13.9" customHeight="1">
      <c r="A330" s="505">
        <v>433</v>
      </c>
      <c r="B330" s="505" t="s">
        <v>257</v>
      </c>
      <c r="G330" s="505"/>
      <c r="H330" s="594">
        <v>6380550</v>
      </c>
    </row>
    <row r="331" spans="1:8" ht="13.9" customHeight="1">
      <c r="A331" s="505">
        <v>434</v>
      </c>
      <c r="B331" s="505" t="s">
        <v>258</v>
      </c>
      <c r="G331" s="505"/>
      <c r="H331" s="594">
        <v>569568062</v>
      </c>
    </row>
    <row r="332" spans="1:8" ht="13.9" customHeight="1">
      <c r="A332" s="505">
        <v>435</v>
      </c>
      <c r="B332" s="505" t="s">
        <v>259</v>
      </c>
      <c r="G332" s="505"/>
      <c r="H332" s="594">
        <v>569568062</v>
      </c>
    </row>
    <row r="333" spans="1:8" ht="36.4" customHeight="1">
      <c r="A333" s="505">
        <v>439</v>
      </c>
      <c r="B333" s="505" t="s">
        <v>1276</v>
      </c>
      <c r="C333" s="505" t="s">
        <v>334</v>
      </c>
      <c r="D333" s="505" t="s">
        <v>1276</v>
      </c>
      <c r="E333" s="505" t="s">
        <v>260</v>
      </c>
      <c r="G333" s="505">
        <v>6699</v>
      </c>
      <c r="H333" s="594">
        <v>1320000</v>
      </c>
    </row>
    <row r="334" spans="1:8" ht="13.9" customHeight="1">
      <c r="A334" s="505">
        <v>440</v>
      </c>
      <c r="B334" s="505" t="s">
        <v>261</v>
      </c>
      <c r="G334" s="505"/>
      <c r="H334" s="594">
        <v>1320000</v>
      </c>
    </row>
    <row r="335" spans="1:8" ht="13.9" customHeight="1">
      <c r="A335" s="505">
        <v>441</v>
      </c>
      <c r="B335" s="505" t="s">
        <v>262</v>
      </c>
      <c r="G335" s="505"/>
      <c r="H335" s="594">
        <v>1320000</v>
      </c>
    </row>
    <row r="336" spans="1:8" ht="13.9" customHeight="1">
      <c r="A336" s="505">
        <v>442</v>
      </c>
      <c r="B336" s="505" t="s">
        <v>263</v>
      </c>
      <c r="G336" s="505"/>
      <c r="H336" s="594">
        <v>1320000</v>
      </c>
    </row>
    <row r="337" spans="1:8" ht="24.75" customHeight="1">
      <c r="A337" s="505">
        <v>446</v>
      </c>
      <c r="B337" s="505" t="s">
        <v>1082</v>
      </c>
      <c r="C337" s="505">
        <v>6165</v>
      </c>
      <c r="D337" s="505" t="s">
        <v>1082</v>
      </c>
      <c r="E337" s="505" t="s">
        <v>264</v>
      </c>
      <c r="G337" s="505">
        <v>6702</v>
      </c>
      <c r="H337" s="594">
        <v>13840000</v>
      </c>
    </row>
    <row r="338" spans="1:8" ht="13.9" customHeight="1">
      <c r="A338" s="505">
        <v>447</v>
      </c>
      <c r="B338" s="505" t="s">
        <v>918</v>
      </c>
      <c r="C338" s="505">
        <v>7200</v>
      </c>
      <c r="D338" s="505" t="s">
        <v>918</v>
      </c>
      <c r="E338" s="505" t="s">
        <v>265</v>
      </c>
      <c r="G338" s="505">
        <v>6702</v>
      </c>
      <c r="H338" s="594">
        <v>13260000</v>
      </c>
    </row>
    <row r="339" spans="1:8" ht="24.75" customHeight="1">
      <c r="A339" s="505">
        <v>448</v>
      </c>
      <c r="B339" s="505" t="s">
        <v>864</v>
      </c>
      <c r="C339" s="505">
        <v>12153</v>
      </c>
      <c r="D339" s="505" t="s">
        <v>864</v>
      </c>
      <c r="E339" s="505" t="s">
        <v>266</v>
      </c>
      <c r="G339" s="505">
        <v>6702</v>
      </c>
      <c r="H339" s="594">
        <v>24090000</v>
      </c>
    </row>
    <row r="340" spans="1:8" ht="24.75" customHeight="1">
      <c r="A340" s="505">
        <v>449</v>
      </c>
      <c r="B340" s="505" t="s">
        <v>864</v>
      </c>
      <c r="C340" s="505">
        <v>12175</v>
      </c>
      <c r="D340" s="505" t="s">
        <v>864</v>
      </c>
      <c r="E340" s="505" t="s">
        <v>267</v>
      </c>
      <c r="G340" s="505">
        <v>6702</v>
      </c>
      <c r="H340" s="594">
        <v>2300000</v>
      </c>
    </row>
    <row r="341" spans="1:8" ht="13.9" customHeight="1">
      <c r="A341" s="505">
        <v>450</v>
      </c>
      <c r="B341" s="505" t="s">
        <v>268</v>
      </c>
      <c r="G341" s="505"/>
      <c r="H341" s="594">
        <v>53490000</v>
      </c>
    </row>
    <row r="342" spans="1:8" ht="24.75" customHeight="1">
      <c r="A342" s="505">
        <v>460</v>
      </c>
      <c r="B342" s="505" t="s">
        <v>2399</v>
      </c>
      <c r="C342" s="505">
        <v>3188</v>
      </c>
      <c r="D342" s="505" t="s">
        <v>2399</v>
      </c>
      <c r="E342" s="505" t="s">
        <v>269</v>
      </c>
      <c r="G342" s="505">
        <v>6704</v>
      </c>
      <c r="H342" s="594">
        <v>12950000</v>
      </c>
    </row>
    <row r="343" spans="1:8" ht="24.75" customHeight="1">
      <c r="A343" s="505">
        <v>461</v>
      </c>
      <c r="B343" s="505" t="s">
        <v>244</v>
      </c>
      <c r="C343" s="505">
        <v>4155</v>
      </c>
      <c r="D343" s="505" t="s">
        <v>244</v>
      </c>
      <c r="E343" s="505" t="s">
        <v>270</v>
      </c>
      <c r="G343" s="505">
        <v>6704</v>
      </c>
      <c r="H343" s="594">
        <v>3850000</v>
      </c>
    </row>
    <row r="344" spans="1:8" ht="24.75" customHeight="1">
      <c r="A344" s="505">
        <v>462</v>
      </c>
      <c r="B344" s="505" t="s">
        <v>902</v>
      </c>
      <c r="C344" s="505" t="s">
        <v>246</v>
      </c>
      <c r="D344" s="505" t="s">
        <v>902</v>
      </c>
      <c r="E344" s="505" t="s">
        <v>271</v>
      </c>
      <c r="G344" s="505">
        <v>6704</v>
      </c>
      <c r="H344" s="594">
        <v>7500000</v>
      </c>
    </row>
    <row r="345" spans="1:8" ht="24.75" customHeight="1">
      <c r="A345" s="505">
        <v>463</v>
      </c>
      <c r="B345" s="505" t="s">
        <v>248</v>
      </c>
      <c r="C345" s="505" t="s">
        <v>249</v>
      </c>
      <c r="D345" s="505" t="s">
        <v>248</v>
      </c>
      <c r="E345" s="505" t="s">
        <v>250</v>
      </c>
      <c r="G345" s="505">
        <v>6704</v>
      </c>
      <c r="H345" s="594">
        <v>11750000</v>
      </c>
    </row>
    <row r="346" spans="1:8" ht="24.75" customHeight="1">
      <c r="A346" s="505">
        <v>464</v>
      </c>
      <c r="B346" s="505" t="s">
        <v>251</v>
      </c>
      <c r="C346" s="505" t="s">
        <v>252</v>
      </c>
      <c r="D346" s="505" t="s">
        <v>251</v>
      </c>
      <c r="E346" s="505" t="s">
        <v>272</v>
      </c>
      <c r="G346" s="505">
        <v>6704</v>
      </c>
      <c r="H346" s="594">
        <v>12150000</v>
      </c>
    </row>
    <row r="347" spans="1:8" ht="13.9" customHeight="1">
      <c r="A347" s="505">
        <v>465</v>
      </c>
      <c r="B347" s="505" t="s">
        <v>273</v>
      </c>
      <c r="G347" s="505"/>
      <c r="H347" s="594">
        <v>48200000</v>
      </c>
    </row>
    <row r="348" spans="1:8" ht="13.9" customHeight="1">
      <c r="A348" s="505">
        <v>466</v>
      </c>
      <c r="B348" s="505" t="s">
        <v>274</v>
      </c>
      <c r="G348" s="505"/>
      <c r="H348" s="594">
        <v>101690000</v>
      </c>
    </row>
    <row r="349" spans="1:8" ht="13.9" customHeight="1">
      <c r="A349" s="505">
        <v>467</v>
      </c>
      <c r="B349" s="505" t="s">
        <v>275</v>
      </c>
      <c r="G349" s="505"/>
      <c r="H349" s="594">
        <v>101690000</v>
      </c>
    </row>
    <row r="350" spans="1:8" ht="36.4" customHeight="1">
      <c r="A350" s="505">
        <v>471</v>
      </c>
      <c r="B350" s="505" t="s">
        <v>379</v>
      </c>
      <c r="C350" s="505" t="s">
        <v>276</v>
      </c>
      <c r="D350" s="505" t="s">
        <v>379</v>
      </c>
      <c r="E350" s="505" t="s">
        <v>277</v>
      </c>
      <c r="G350" s="505">
        <v>6751</v>
      </c>
      <c r="H350" s="594">
        <v>8800000</v>
      </c>
    </row>
    <row r="351" spans="1:8" ht="13.9" customHeight="1">
      <c r="A351" s="505">
        <v>472</v>
      </c>
      <c r="B351" s="505" t="s">
        <v>278</v>
      </c>
      <c r="G351" s="505"/>
      <c r="H351" s="594">
        <v>8800000</v>
      </c>
    </row>
    <row r="352" spans="1:8" ht="36.4" customHeight="1">
      <c r="A352" s="505">
        <v>473</v>
      </c>
      <c r="B352" s="505" t="s">
        <v>922</v>
      </c>
      <c r="C352" s="505" t="s">
        <v>279</v>
      </c>
      <c r="D352" s="505" t="s">
        <v>922</v>
      </c>
      <c r="E352" s="505" t="s">
        <v>280</v>
      </c>
      <c r="G352" s="505">
        <v>6757</v>
      </c>
      <c r="H352" s="594">
        <v>54772920</v>
      </c>
    </row>
    <row r="353" spans="1:8" ht="36.4" customHeight="1">
      <c r="A353" s="505">
        <v>474</v>
      </c>
      <c r="B353" s="505" t="s">
        <v>281</v>
      </c>
      <c r="C353" s="505" t="s">
        <v>282</v>
      </c>
      <c r="D353" s="505" t="s">
        <v>281</v>
      </c>
      <c r="E353" s="505" t="s">
        <v>87</v>
      </c>
      <c r="G353" s="505">
        <v>6757</v>
      </c>
      <c r="H353" s="594">
        <v>97180000</v>
      </c>
    </row>
    <row r="354" spans="1:8" ht="36.4" customHeight="1">
      <c r="A354" s="505">
        <v>475</v>
      </c>
      <c r="B354" s="505" t="s">
        <v>88</v>
      </c>
      <c r="C354" s="505" t="s">
        <v>89</v>
      </c>
      <c r="D354" s="505" t="s">
        <v>88</v>
      </c>
      <c r="E354" s="505" t="s">
        <v>90</v>
      </c>
      <c r="G354" s="505">
        <v>6757</v>
      </c>
      <c r="H354" s="594">
        <v>97180000</v>
      </c>
    </row>
    <row r="355" spans="1:8" ht="48" customHeight="1">
      <c r="A355" s="505">
        <v>476</v>
      </c>
      <c r="B355" s="505" t="s">
        <v>1334</v>
      </c>
      <c r="C355" s="505" t="s">
        <v>91</v>
      </c>
      <c r="D355" s="505" t="s">
        <v>1334</v>
      </c>
      <c r="E355" s="505" t="s">
        <v>586</v>
      </c>
      <c r="G355" s="505">
        <v>6757</v>
      </c>
      <c r="H355" s="594">
        <v>233883000</v>
      </c>
    </row>
    <row r="356" spans="1:8" ht="48" customHeight="1">
      <c r="A356" s="505">
        <v>477</v>
      </c>
      <c r="B356" s="505" t="s">
        <v>1334</v>
      </c>
      <c r="C356" s="505" t="s">
        <v>587</v>
      </c>
      <c r="D356" s="505" t="s">
        <v>1334</v>
      </c>
      <c r="E356" s="505" t="s">
        <v>588</v>
      </c>
      <c r="G356" s="505">
        <v>6757</v>
      </c>
      <c r="H356" s="594">
        <v>125781480</v>
      </c>
    </row>
    <row r="357" spans="1:8" ht="36.4" customHeight="1">
      <c r="A357" s="505">
        <v>478</v>
      </c>
      <c r="B357" s="505" t="s">
        <v>2122</v>
      </c>
      <c r="C357" s="505" t="s">
        <v>589</v>
      </c>
      <c r="D357" s="505" t="s">
        <v>2122</v>
      </c>
      <c r="E357" s="505" t="s">
        <v>590</v>
      </c>
      <c r="G357" s="505">
        <v>6757</v>
      </c>
      <c r="H357" s="594">
        <v>97180000</v>
      </c>
    </row>
    <row r="358" spans="1:8" ht="48" customHeight="1">
      <c r="A358" s="505">
        <v>479</v>
      </c>
      <c r="B358" s="505" t="s">
        <v>633</v>
      </c>
      <c r="C358" s="505" t="s">
        <v>591</v>
      </c>
      <c r="D358" s="505" t="s">
        <v>633</v>
      </c>
      <c r="E358" s="505" t="s">
        <v>592</v>
      </c>
      <c r="G358" s="505">
        <v>6757</v>
      </c>
      <c r="H358" s="594">
        <v>97180000</v>
      </c>
    </row>
    <row r="359" spans="1:8" ht="36.4" customHeight="1">
      <c r="A359" s="505">
        <v>480</v>
      </c>
      <c r="B359" s="505" t="s">
        <v>2112</v>
      </c>
      <c r="C359" s="505" t="s">
        <v>593</v>
      </c>
      <c r="D359" s="505" t="s">
        <v>2112</v>
      </c>
      <c r="E359" s="505" t="s">
        <v>594</v>
      </c>
      <c r="G359" s="505">
        <v>6757</v>
      </c>
      <c r="H359" s="594">
        <v>97180000</v>
      </c>
    </row>
    <row r="360" spans="1:8" ht="36.4" customHeight="1">
      <c r="A360" s="505">
        <v>481</v>
      </c>
      <c r="B360" s="505" t="s">
        <v>48</v>
      </c>
      <c r="C360" s="505" t="s">
        <v>595</v>
      </c>
      <c r="D360" s="505" t="s">
        <v>48</v>
      </c>
      <c r="E360" s="505" t="s">
        <v>1316</v>
      </c>
      <c r="G360" s="505">
        <v>6757</v>
      </c>
      <c r="H360" s="594">
        <v>368254261</v>
      </c>
    </row>
    <row r="361" spans="1:8" ht="48" customHeight="1">
      <c r="A361" s="505">
        <v>482</v>
      </c>
      <c r="B361" s="505" t="s">
        <v>1544</v>
      </c>
      <c r="C361" s="505" t="s">
        <v>1317</v>
      </c>
      <c r="D361" s="505" t="s">
        <v>1544</v>
      </c>
      <c r="E361" s="505" t="s">
        <v>1318</v>
      </c>
      <c r="G361" s="505">
        <v>6757</v>
      </c>
      <c r="H361" s="594">
        <v>368254261</v>
      </c>
    </row>
    <row r="362" spans="1:8" ht="60.4" customHeight="1">
      <c r="A362" s="505">
        <v>492</v>
      </c>
      <c r="B362" s="505" t="s">
        <v>1544</v>
      </c>
      <c r="C362" s="505" t="s">
        <v>1319</v>
      </c>
      <c r="D362" s="505" t="s">
        <v>1544</v>
      </c>
      <c r="E362" s="505" t="s">
        <v>1320</v>
      </c>
      <c r="G362" s="505">
        <v>6757</v>
      </c>
      <c r="H362" s="594">
        <v>47520000</v>
      </c>
    </row>
    <row r="363" spans="1:8" ht="48" customHeight="1">
      <c r="A363" s="505">
        <v>493</v>
      </c>
      <c r="B363" s="505" t="s">
        <v>1544</v>
      </c>
      <c r="C363" s="505" t="s">
        <v>1321</v>
      </c>
      <c r="D363" s="505" t="s">
        <v>1544</v>
      </c>
      <c r="E363" s="505" t="s">
        <v>2428</v>
      </c>
      <c r="G363" s="505">
        <v>6757</v>
      </c>
      <c r="H363" s="594">
        <v>68871000</v>
      </c>
    </row>
    <row r="364" spans="1:8" ht="13.9" customHeight="1">
      <c r="A364" s="505">
        <v>494</v>
      </c>
      <c r="B364" s="505" t="s">
        <v>2429</v>
      </c>
      <c r="G364" s="505"/>
      <c r="H364" s="594">
        <v>1753236922</v>
      </c>
    </row>
    <row r="365" spans="1:8" ht="13.9" customHeight="1">
      <c r="A365" s="505">
        <v>495</v>
      </c>
      <c r="B365" s="505" t="s">
        <v>2430</v>
      </c>
      <c r="G365" s="505"/>
      <c r="H365" s="594">
        <v>1762036922</v>
      </c>
    </row>
    <row r="366" spans="1:8" ht="13.9" customHeight="1">
      <c r="A366" s="505">
        <v>496</v>
      </c>
      <c r="B366" s="505" t="s">
        <v>2431</v>
      </c>
      <c r="G366" s="505"/>
      <c r="H366" s="594">
        <v>1762036922</v>
      </c>
    </row>
    <row r="367" spans="1:8" ht="24.75" customHeight="1">
      <c r="A367" s="505">
        <v>500</v>
      </c>
      <c r="B367" s="505" t="s">
        <v>2523</v>
      </c>
      <c r="C367" s="505" t="s">
        <v>2432</v>
      </c>
      <c r="D367" s="505" t="s">
        <v>2523</v>
      </c>
      <c r="E367" s="505" t="s">
        <v>2433</v>
      </c>
      <c r="G367" s="505">
        <v>6902</v>
      </c>
      <c r="H367" s="594">
        <v>5500000</v>
      </c>
    </row>
    <row r="368" spans="1:8" ht="24.75" customHeight="1">
      <c r="A368" s="505">
        <v>501</v>
      </c>
      <c r="B368" s="505" t="s">
        <v>2523</v>
      </c>
      <c r="C368" s="505" t="s">
        <v>2434</v>
      </c>
      <c r="D368" s="505" t="s">
        <v>2523</v>
      </c>
      <c r="E368" s="505" t="s">
        <v>2435</v>
      </c>
      <c r="G368" s="505">
        <v>6902</v>
      </c>
      <c r="H368" s="594">
        <v>13050000</v>
      </c>
    </row>
    <row r="369" spans="1:8" ht="36.4" customHeight="1">
      <c r="A369" s="505">
        <v>502</v>
      </c>
      <c r="B369" s="505" t="s">
        <v>902</v>
      </c>
      <c r="C369" s="505" t="s">
        <v>2436</v>
      </c>
      <c r="D369" s="505" t="s">
        <v>902</v>
      </c>
      <c r="E369" s="505" t="s">
        <v>2437</v>
      </c>
      <c r="G369" s="505">
        <v>6902</v>
      </c>
      <c r="H369" s="594">
        <v>62348000</v>
      </c>
    </row>
    <row r="370" spans="1:8" ht="13.9" customHeight="1">
      <c r="A370" s="505">
        <v>503</v>
      </c>
      <c r="B370" s="505" t="s">
        <v>2438</v>
      </c>
      <c r="G370" s="505"/>
      <c r="H370" s="594">
        <v>80898000</v>
      </c>
    </row>
    <row r="371" spans="1:8" ht="48" customHeight="1">
      <c r="A371" s="505">
        <v>504</v>
      </c>
      <c r="B371" s="505" t="s">
        <v>2541</v>
      </c>
      <c r="C371" s="505" t="s">
        <v>2439</v>
      </c>
      <c r="D371" s="505" t="s">
        <v>2541</v>
      </c>
      <c r="E371" s="505" t="s">
        <v>2440</v>
      </c>
      <c r="G371" s="505">
        <v>6903</v>
      </c>
      <c r="H371" s="594">
        <v>14300000</v>
      </c>
    </row>
    <row r="372" spans="1:8" ht="36.4" customHeight="1">
      <c r="A372" s="505">
        <v>505</v>
      </c>
      <c r="B372" s="505" t="s">
        <v>2522</v>
      </c>
      <c r="C372" s="505" t="s">
        <v>2441</v>
      </c>
      <c r="D372" s="505" t="s">
        <v>2522</v>
      </c>
      <c r="E372" s="505" t="s">
        <v>1629</v>
      </c>
      <c r="G372" s="505">
        <v>6903</v>
      </c>
      <c r="H372" s="594">
        <v>5720000</v>
      </c>
    </row>
    <row r="373" spans="1:8" ht="36.4" customHeight="1">
      <c r="A373" s="505">
        <v>506</v>
      </c>
      <c r="B373" s="505" t="s">
        <v>902</v>
      </c>
      <c r="C373" s="505" t="s">
        <v>1630</v>
      </c>
      <c r="D373" s="505" t="s">
        <v>902</v>
      </c>
      <c r="E373" s="505" t="s">
        <v>1631</v>
      </c>
      <c r="G373" s="505">
        <v>6903</v>
      </c>
      <c r="H373" s="594">
        <v>9845000</v>
      </c>
    </row>
    <row r="374" spans="1:8" ht="36.4" customHeight="1">
      <c r="A374" s="505">
        <v>507</v>
      </c>
      <c r="B374" s="505" t="s">
        <v>913</v>
      </c>
      <c r="C374" s="505" t="s">
        <v>1632</v>
      </c>
      <c r="D374" s="505" t="s">
        <v>913</v>
      </c>
      <c r="E374" s="505" t="s">
        <v>1633</v>
      </c>
      <c r="G374" s="505">
        <v>6903</v>
      </c>
      <c r="H374" s="594">
        <v>15200000</v>
      </c>
    </row>
    <row r="375" spans="1:8" ht="36.4" customHeight="1">
      <c r="A375" s="505">
        <v>508</v>
      </c>
      <c r="B375" s="505" t="s">
        <v>927</v>
      </c>
      <c r="C375" s="505" t="s">
        <v>1634</v>
      </c>
      <c r="D375" s="505" t="s">
        <v>927</v>
      </c>
      <c r="E375" s="505" t="s">
        <v>1635</v>
      </c>
      <c r="G375" s="505">
        <v>6903</v>
      </c>
      <c r="H375" s="594">
        <v>16736000</v>
      </c>
    </row>
    <row r="376" spans="1:8" ht="36.4" customHeight="1">
      <c r="A376" s="505">
        <v>509</v>
      </c>
      <c r="B376" s="505" t="s">
        <v>861</v>
      </c>
      <c r="C376" s="505" t="s">
        <v>1636</v>
      </c>
      <c r="D376" s="505" t="s">
        <v>861</v>
      </c>
      <c r="E376" s="505" t="s">
        <v>1637</v>
      </c>
      <c r="G376" s="505">
        <v>6903</v>
      </c>
      <c r="H376" s="594">
        <v>9845000</v>
      </c>
    </row>
    <row r="377" spans="1:8" ht="36.4" customHeight="1">
      <c r="A377" s="505">
        <v>510</v>
      </c>
      <c r="B377" s="505" t="s">
        <v>1638</v>
      </c>
      <c r="C377" s="505" t="s">
        <v>1639</v>
      </c>
      <c r="D377" s="505" t="s">
        <v>1638</v>
      </c>
      <c r="E377" s="505" t="s">
        <v>1640</v>
      </c>
      <c r="G377" s="505">
        <v>6903</v>
      </c>
      <c r="H377" s="594">
        <v>7800000</v>
      </c>
    </row>
    <row r="378" spans="1:8" ht="36.4" customHeight="1">
      <c r="A378" s="505">
        <v>511</v>
      </c>
      <c r="B378" s="505" t="s">
        <v>1342</v>
      </c>
      <c r="C378" s="505" t="s">
        <v>1641</v>
      </c>
      <c r="D378" s="505" t="s">
        <v>1342</v>
      </c>
      <c r="E378" s="505" t="s">
        <v>1642</v>
      </c>
      <c r="G378" s="505">
        <v>6903</v>
      </c>
      <c r="H378" s="594">
        <v>15840000</v>
      </c>
    </row>
    <row r="379" spans="1:8" ht="13.9" customHeight="1">
      <c r="A379" s="505">
        <v>512</v>
      </c>
      <c r="B379" s="505" t="s">
        <v>1643</v>
      </c>
      <c r="G379" s="505"/>
      <c r="H379" s="594">
        <v>95286000</v>
      </c>
    </row>
    <row r="380" spans="1:8" ht="36.4" customHeight="1">
      <c r="A380" s="505">
        <v>513</v>
      </c>
      <c r="B380" s="505" t="s">
        <v>2423</v>
      </c>
      <c r="C380" s="505" t="s">
        <v>1644</v>
      </c>
      <c r="D380" s="505" t="s">
        <v>2423</v>
      </c>
      <c r="E380" s="505" t="s">
        <v>1645</v>
      </c>
      <c r="G380" s="505">
        <v>6905</v>
      </c>
      <c r="H380" s="594">
        <v>69000000</v>
      </c>
    </row>
    <row r="381" spans="1:8" ht="48" customHeight="1">
      <c r="A381" s="505">
        <v>514</v>
      </c>
      <c r="B381" s="505" t="s">
        <v>913</v>
      </c>
      <c r="C381" s="505" t="s">
        <v>1646</v>
      </c>
      <c r="D381" s="505" t="s">
        <v>913</v>
      </c>
      <c r="E381" s="505" t="s">
        <v>1647</v>
      </c>
      <c r="G381" s="505">
        <v>6905</v>
      </c>
      <c r="H381" s="594">
        <v>13960000</v>
      </c>
    </row>
    <row r="382" spans="1:8" ht="36.4" customHeight="1">
      <c r="A382" s="505">
        <v>524</v>
      </c>
      <c r="B382" s="505" t="s">
        <v>105</v>
      </c>
      <c r="C382" s="505" t="s">
        <v>1648</v>
      </c>
      <c r="D382" s="505" t="s">
        <v>105</v>
      </c>
      <c r="E382" s="505" t="s">
        <v>2197</v>
      </c>
      <c r="G382" s="505">
        <v>6905</v>
      </c>
      <c r="H382" s="594">
        <v>26500000</v>
      </c>
    </row>
    <row r="383" spans="1:8" ht="36.4" customHeight="1">
      <c r="A383" s="505">
        <v>525</v>
      </c>
      <c r="B383" s="505" t="s">
        <v>105</v>
      </c>
      <c r="C383" s="505" t="s">
        <v>2198</v>
      </c>
      <c r="D383" s="505" t="s">
        <v>105</v>
      </c>
      <c r="E383" s="505" t="s">
        <v>2199</v>
      </c>
      <c r="G383" s="505">
        <v>6905</v>
      </c>
      <c r="H383" s="594">
        <v>15511000</v>
      </c>
    </row>
    <row r="384" spans="1:8" ht="36.4" customHeight="1">
      <c r="A384" s="505">
        <v>526</v>
      </c>
      <c r="B384" s="505" t="s">
        <v>105</v>
      </c>
      <c r="C384" s="505" t="s">
        <v>2198</v>
      </c>
      <c r="D384" s="505" t="s">
        <v>105</v>
      </c>
      <c r="E384" s="505" t="s">
        <v>2200</v>
      </c>
      <c r="G384" s="505">
        <v>6905</v>
      </c>
      <c r="H384" s="594">
        <v>23989000</v>
      </c>
    </row>
    <row r="385" spans="1:8" ht="36.4" customHeight="1">
      <c r="A385" s="505">
        <v>527</v>
      </c>
      <c r="B385" s="505" t="s">
        <v>1334</v>
      </c>
      <c r="C385" s="505" t="s">
        <v>2201</v>
      </c>
      <c r="D385" s="505" t="s">
        <v>1334</v>
      </c>
      <c r="E385" s="505" t="s">
        <v>2202</v>
      </c>
      <c r="G385" s="505">
        <v>6905</v>
      </c>
      <c r="H385" s="594">
        <v>29700000</v>
      </c>
    </row>
    <row r="386" spans="1:8" ht="13.9" customHeight="1">
      <c r="A386" s="505">
        <v>528</v>
      </c>
      <c r="B386" s="505" t="s">
        <v>2203</v>
      </c>
      <c r="G386" s="505"/>
      <c r="H386" s="594">
        <v>178660000</v>
      </c>
    </row>
    <row r="387" spans="1:8" ht="48" customHeight="1">
      <c r="A387" s="505">
        <v>529</v>
      </c>
      <c r="B387" s="505" t="s">
        <v>904</v>
      </c>
      <c r="C387" s="505" t="s">
        <v>2204</v>
      </c>
      <c r="D387" s="505" t="s">
        <v>904</v>
      </c>
      <c r="E387" s="505" t="s">
        <v>2205</v>
      </c>
      <c r="G387" s="505">
        <v>6906</v>
      </c>
      <c r="H387" s="594">
        <v>33500000</v>
      </c>
    </row>
    <row r="388" spans="1:8" ht="13.9" customHeight="1">
      <c r="A388" s="505">
        <v>530</v>
      </c>
      <c r="B388" s="505" t="s">
        <v>2206</v>
      </c>
      <c r="G388" s="505"/>
      <c r="H388" s="594">
        <v>33500000</v>
      </c>
    </row>
    <row r="389" spans="1:8" ht="36.4" customHeight="1">
      <c r="A389" s="505">
        <v>531</v>
      </c>
      <c r="B389" s="505" t="s">
        <v>2423</v>
      </c>
      <c r="C389" s="505" t="s">
        <v>2207</v>
      </c>
      <c r="D389" s="505" t="s">
        <v>2423</v>
      </c>
      <c r="E389" s="505" t="s">
        <v>1710</v>
      </c>
      <c r="G389" s="505">
        <v>6907</v>
      </c>
      <c r="H389" s="594">
        <v>9216300</v>
      </c>
    </row>
    <row r="390" spans="1:8" ht="36.4" customHeight="1">
      <c r="A390" s="505">
        <v>532</v>
      </c>
      <c r="B390" s="505" t="s">
        <v>2531</v>
      </c>
      <c r="C390" s="505" t="s">
        <v>1711</v>
      </c>
      <c r="D390" s="505" t="s">
        <v>2531</v>
      </c>
      <c r="E390" s="505" t="s">
        <v>1712</v>
      </c>
      <c r="G390" s="505">
        <v>6907</v>
      </c>
      <c r="H390" s="594">
        <v>5940000</v>
      </c>
    </row>
    <row r="391" spans="1:8" ht="48" customHeight="1">
      <c r="A391" s="505">
        <v>533</v>
      </c>
      <c r="B391" s="505" t="s">
        <v>379</v>
      </c>
      <c r="C391" s="505" t="s">
        <v>1713</v>
      </c>
      <c r="D391" s="505" t="s">
        <v>379</v>
      </c>
      <c r="E391" s="505" t="s">
        <v>741</v>
      </c>
      <c r="G391" s="505">
        <v>6907</v>
      </c>
      <c r="H391" s="594">
        <v>9772400</v>
      </c>
    </row>
    <row r="392" spans="1:8" ht="24.75" customHeight="1">
      <c r="A392" s="505">
        <v>534</v>
      </c>
      <c r="B392" s="505" t="s">
        <v>2276</v>
      </c>
      <c r="C392" s="505">
        <v>182</v>
      </c>
      <c r="D392" s="505" t="s">
        <v>2276</v>
      </c>
      <c r="E392" s="505" t="s">
        <v>742</v>
      </c>
      <c r="G392" s="505">
        <v>6907</v>
      </c>
      <c r="H392" s="594">
        <v>18160000</v>
      </c>
    </row>
    <row r="393" spans="1:8" ht="24.75" customHeight="1">
      <c r="A393" s="505">
        <v>535</v>
      </c>
      <c r="B393" s="505" t="s">
        <v>743</v>
      </c>
      <c r="C393" s="505" t="s">
        <v>744</v>
      </c>
      <c r="D393" s="505" t="s">
        <v>743</v>
      </c>
      <c r="E393" s="505" t="s">
        <v>745</v>
      </c>
      <c r="G393" s="505">
        <v>6907</v>
      </c>
      <c r="H393" s="594">
        <v>33966240</v>
      </c>
    </row>
    <row r="394" spans="1:8" ht="48" customHeight="1">
      <c r="A394" s="505">
        <v>536</v>
      </c>
      <c r="B394" s="505" t="s">
        <v>251</v>
      </c>
      <c r="C394" s="505" t="s">
        <v>746</v>
      </c>
      <c r="D394" s="505" t="s">
        <v>251</v>
      </c>
      <c r="E394" s="505" t="s">
        <v>747</v>
      </c>
      <c r="G394" s="505">
        <v>6907</v>
      </c>
      <c r="H394" s="594">
        <v>12525370</v>
      </c>
    </row>
    <row r="395" spans="1:8" ht="36.4" customHeight="1">
      <c r="A395" s="505">
        <v>537</v>
      </c>
      <c r="B395" s="505" t="s">
        <v>48</v>
      </c>
      <c r="C395" s="505" t="s">
        <v>748</v>
      </c>
      <c r="D395" s="505" t="s">
        <v>48</v>
      </c>
      <c r="E395" s="505" t="s">
        <v>749</v>
      </c>
      <c r="G395" s="505">
        <v>6907</v>
      </c>
      <c r="H395" s="594">
        <v>19690000</v>
      </c>
    </row>
    <row r="396" spans="1:8" ht="13.9" customHeight="1">
      <c r="A396" s="505">
        <v>538</v>
      </c>
      <c r="B396" s="505" t="s">
        <v>750</v>
      </c>
      <c r="G396" s="505"/>
      <c r="H396" s="594">
        <v>109270310</v>
      </c>
    </row>
    <row r="397" spans="1:8" ht="36.4" customHeight="1">
      <c r="A397" s="505">
        <v>539</v>
      </c>
      <c r="B397" s="505" t="s">
        <v>2419</v>
      </c>
      <c r="C397" s="505" t="s">
        <v>2030</v>
      </c>
      <c r="D397" s="505" t="s">
        <v>2419</v>
      </c>
      <c r="E397" s="505" t="s">
        <v>751</v>
      </c>
      <c r="G397" s="505">
        <v>6912</v>
      </c>
      <c r="H397" s="594">
        <v>22952400</v>
      </c>
    </row>
    <row r="398" spans="1:8" ht="36.4" customHeight="1">
      <c r="A398" s="505">
        <v>540</v>
      </c>
      <c r="B398" s="505" t="s">
        <v>2226</v>
      </c>
      <c r="C398" s="505" t="s">
        <v>2036</v>
      </c>
      <c r="D398" s="505" t="s">
        <v>2226</v>
      </c>
      <c r="E398" s="505" t="s">
        <v>752</v>
      </c>
      <c r="G398" s="505">
        <v>6912</v>
      </c>
      <c r="H398" s="594">
        <v>18237100</v>
      </c>
    </row>
    <row r="399" spans="1:8" ht="48" customHeight="1">
      <c r="A399" s="505">
        <v>541</v>
      </c>
      <c r="B399" s="505" t="s">
        <v>2518</v>
      </c>
      <c r="C399" s="505" t="s">
        <v>2519</v>
      </c>
      <c r="D399" s="505" t="s">
        <v>2518</v>
      </c>
      <c r="E399" s="505" t="s">
        <v>2520</v>
      </c>
      <c r="G399" s="505">
        <v>6912</v>
      </c>
      <c r="H399" s="594">
        <v>20530300</v>
      </c>
    </row>
    <row r="400" spans="1:8" ht="36.4" customHeight="1">
      <c r="A400" s="505">
        <v>542</v>
      </c>
      <c r="B400" s="505" t="s">
        <v>2518</v>
      </c>
      <c r="C400" s="505" t="s">
        <v>753</v>
      </c>
      <c r="D400" s="505" t="s">
        <v>2518</v>
      </c>
      <c r="E400" s="505" t="s">
        <v>754</v>
      </c>
      <c r="G400" s="505">
        <v>6912</v>
      </c>
      <c r="H400" s="594">
        <v>12500000</v>
      </c>
    </row>
    <row r="401" spans="1:8" ht="48" customHeight="1">
      <c r="A401" s="505">
        <v>543</v>
      </c>
      <c r="B401" s="505" t="s">
        <v>920</v>
      </c>
      <c r="C401" s="505" t="s">
        <v>2521</v>
      </c>
      <c r="D401" s="505" t="s">
        <v>920</v>
      </c>
      <c r="E401" s="505" t="s">
        <v>755</v>
      </c>
      <c r="G401" s="505">
        <v>6912</v>
      </c>
      <c r="H401" s="594">
        <v>15815800</v>
      </c>
    </row>
    <row r="402" spans="1:8" ht="36.4" customHeight="1">
      <c r="A402" s="505">
        <v>553</v>
      </c>
      <c r="B402" s="505" t="s">
        <v>2109</v>
      </c>
      <c r="C402" s="505" t="s">
        <v>756</v>
      </c>
      <c r="D402" s="505" t="s">
        <v>2109</v>
      </c>
      <c r="E402" s="505" t="s">
        <v>757</v>
      </c>
      <c r="G402" s="505">
        <v>6912</v>
      </c>
      <c r="H402" s="594">
        <v>13880000</v>
      </c>
    </row>
    <row r="403" spans="1:8" ht="48" customHeight="1">
      <c r="A403" s="505">
        <v>554</v>
      </c>
      <c r="B403" s="505" t="s">
        <v>1342</v>
      </c>
      <c r="C403" s="505" t="s">
        <v>1343</v>
      </c>
      <c r="D403" s="505" t="s">
        <v>1342</v>
      </c>
      <c r="E403" s="505" t="s">
        <v>1439</v>
      </c>
      <c r="G403" s="505">
        <v>6912</v>
      </c>
      <c r="H403" s="594">
        <v>13773900</v>
      </c>
    </row>
    <row r="404" spans="1:8" ht="13.9" customHeight="1">
      <c r="A404" s="505">
        <v>555</v>
      </c>
      <c r="B404" s="505" t="s">
        <v>1440</v>
      </c>
      <c r="G404" s="505"/>
      <c r="H404" s="594">
        <v>117689500</v>
      </c>
    </row>
    <row r="405" spans="1:8" ht="24.75" customHeight="1">
      <c r="A405" s="505">
        <v>556</v>
      </c>
      <c r="B405" s="505" t="s">
        <v>2423</v>
      </c>
      <c r="C405" s="505" t="s">
        <v>2032</v>
      </c>
      <c r="D405" s="505" t="s">
        <v>2423</v>
      </c>
      <c r="E405" s="505" t="s">
        <v>1441</v>
      </c>
      <c r="G405" s="505">
        <v>6913</v>
      </c>
      <c r="H405" s="594">
        <v>7490000</v>
      </c>
    </row>
    <row r="406" spans="1:8" ht="13.9" customHeight="1">
      <c r="A406" s="505">
        <v>557</v>
      </c>
      <c r="B406" s="505" t="s">
        <v>1442</v>
      </c>
      <c r="G406" s="505"/>
      <c r="H406" s="594">
        <v>7490000</v>
      </c>
    </row>
    <row r="407" spans="1:8" ht="36.4" customHeight="1">
      <c r="A407" s="505">
        <v>558</v>
      </c>
      <c r="B407" s="505" t="s">
        <v>2414</v>
      </c>
      <c r="C407" s="505" t="s">
        <v>1443</v>
      </c>
      <c r="D407" s="505" t="s">
        <v>2414</v>
      </c>
      <c r="E407" s="505" t="s">
        <v>131</v>
      </c>
      <c r="G407" s="505">
        <v>6921</v>
      </c>
      <c r="H407" s="594">
        <v>11273900</v>
      </c>
    </row>
    <row r="408" spans="1:8" ht="36.4" customHeight="1">
      <c r="A408" s="505">
        <v>559</v>
      </c>
      <c r="B408" s="505" t="s">
        <v>2419</v>
      </c>
      <c r="C408" s="505" t="s">
        <v>132</v>
      </c>
      <c r="D408" s="505" t="s">
        <v>2419</v>
      </c>
      <c r="E408" s="505" t="s">
        <v>435</v>
      </c>
      <c r="G408" s="505">
        <v>6921</v>
      </c>
      <c r="H408" s="594">
        <v>12416250</v>
      </c>
    </row>
    <row r="409" spans="1:8" ht="36.4" customHeight="1">
      <c r="A409" s="505">
        <v>560</v>
      </c>
      <c r="B409" s="505" t="s">
        <v>70</v>
      </c>
      <c r="C409" s="505" t="s">
        <v>436</v>
      </c>
      <c r="D409" s="505" t="s">
        <v>70</v>
      </c>
      <c r="E409" s="505" t="s">
        <v>1147</v>
      </c>
      <c r="G409" s="505">
        <v>6921</v>
      </c>
      <c r="H409" s="594">
        <v>8487600</v>
      </c>
    </row>
    <row r="410" spans="1:8" ht="36.4" customHeight="1">
      <c r="A410" s="505">
        <v>561</v>
      </c>
      <c r="B410" s="505" t="s">
        <v>251</v>
      </c>
      <c r="C410" s="505" t="s">
        <v>1148</v>
      </c>
      <c r="D410" s="505" t="s">
        <v>251</v>
      </c>
      <c r="E410" s="505" t="s">
        <v>1149</v>
      </c>
      <c r="G410" s="505">
        <v>6921</v>
      </c>
      <c r="H410" s="594">
        <v>61050000</v>
      </c>
    </row>
    <row r="411" spans="1:8" ht="13.9" customHeight="1">
      <c r="A411" s="505">
        <v>562</v>
      </c>
      <c r="B411" s="505" t="s">
        <v>1150</v>
      </c>
      <c r="G411" s="505"/>
      <c r="H411" s="594">
        <v>93227750</v>
      </c>
    </row>
    <row r="412" spans="1:8" ht="13.9" customHeight="1">
      <c r="A412" s="505">
        <v>563</v>
      </c>
      <c r="B412" s="505" t="s">
        <v>1151</v>
      </c>
      <c r="G412" s="505"/>
      <c r="H412" s="594">
        <v>716021560</v>
      </c>
    </row>
    <row r="413" spans="1:8" ht="13.9" customHeight="1">
      <c r="A413" s="505">
        <v>564</v>
      </c>
      <c r="B413" s="505" t="s">
        <v>1152</v>
      </c>
      <c r="G413" s="505"/>
      <c r="H413" s="594">
        <v>716021560</v>
      </c>
    </row>
    <row r="414" spans="1:8" ht="36.4" customHeight="1">
      <c r="A414" s="505">
        <v>568</v>
      </c>
      <c r="B414" s="505" t="s">
        <v>1153</v>
      </c>
      <c r="C414" s="505" t="s">
        <v>1154</v>
      </c>
      <c r="D414" s="505" t="s">
        <v>1153</v>
      </c>
      <c r="E414" s="505" t="s">
        <v>1155</v>
      </c>
      <c r="G414" s="505">
        <v>7001</v>
      </c>
      <c r="H414" s="594">
        <v>17820000</v>
      </c>
    </row>
    <row r="415" spans="1:8" ht="36.4" customHeight="1">
      <c r="A415" s="505">
        <v>569</v>
      </c>
      <c r="B415" s="505" t="s">
        <v>2393</v>
      </c>
      <c r="C415" s="505" t="s">
        <v>1156</v>
      </c>
      <c r="D415" s="505" t="s">
        <v>2393</v>
      </c>
      <c r="E415" s="505" t="s">
        <v>1157</v>
      </c>
      <c r="G415" s="505">
        <v>7001</v>
      </c>
      <c r="H415" s="594">
        <v>5800000</v>
      </c>
    </row>
    <row r="416" spans="1:8" ht="24.75" customHeight="1">
      <c r="A416" s="505">
        <v>570</v>
      </c>
      <c r="B416" s="505" t="s">
        <v>2406</v>
      </c>
      <c r="C416" s="505" t="s">
        <v>1158</v>
      </c>
      <c r="D416" s="505" t="s">
        <v>2406</v>
      </c>
      <c r="E416" s="505" t="s">
        <v>1159</v>
      </c>
      <c r="G416" s="505">
        <v>7001</v>
      </c>
      <c r="H416" s="594">
        <v>532494055</v>
      </c>
    </row>
    <row r="417" spans="1:8" ht="36.4" customHeight="1">
      <c r="A417" s="505">
        <v>571</v>
      </c>
      <c r="B417" s="505" t="s">
        <v>1677</v>
      </c>
      <c r="C417" s="505" t="s">
        <v>1160</v>
      </c>
      <c r="D417" s="505" t="s">
        <v>1677</v>
      </c>
      <c r="E417" s="505" t="s">
        <v>1161</v>
      </c>
      <c r="G417" s="505">
        <v>7001</v>
      </c>
      <c r="H417" s="594">
        <v>2380000</v>
      </c>
    </row>
    <row r="418" spans="1:8" ht="36.4" customHeight="1">
      <c r="A418" s="505">
        <v>572</v>
      </c>
      <c r="B418" s="505" t="s">
        <v>379</v>
      </c>
      <c r="C418" s="505" t="s">
        <v>1162</v>
      </c>
      <c r="D418" s="505" t="s">
        <v>379</v>
      </c>
      <c r="E418" s="505" t="s">
        <v>1163</v>
      </c>
      <c r="G418" s="505">
        <v>7001</v>
      </c>
      <c r="H418" s="594">
        <v>12960000</v>
      </c>
    </row>
    <row r="419" spans="1:8" ht="24.75" customHeight="1">
      <c r="A419" s="505">
        <v>573</v>
      </c>
      <c r="B419" s="505" t="s">
        <v>2223</v>
      </c>
      <c r="C419" s="505" t="s">
        <v>1164</v>
      </c>
      <c r="D419" s="505" t="s">
        <v>2223</v>
      </c>
      <c r="E419" s="505" t="s">
        <v>1165</v>
      </c>
      <c r="G419" s="505">
        <v>7001</v>
      </c>
      <c r="H419" s="594">
        <v>26100000</v>
      </c>
    </row>
    <row r="420" spans="1:8" ht="36.4" customHeight="1">
      <c r="A420" s="505">
        <v>574</v>
      </c>
      <c r="B420" s="505" t="s">
        <v>2223</v>
      </c>
      <c r="C420" s="505" t="s">
        <v>1166</v>
      </c>
      <c r="D420" s="505" t="s">
        <v>2223</v>
      </c>
      <c r="E420" s="505" t="s">
        <v>1167</v>
      </c>
      <c r="G420" s="505">
        <v>7001</v>
      </c>
      <c r="H420" s="594">
        <v>19448000</v>
      </c>
    </row>
    <row r="421" spans="1:8" ht="36.4" customHeight="1">
      <c r="A421" s="505">
        <v>575</v>
      </c>
      <c r="B421" s="505" t="s">
        <v>1168</v>
      </c>
      <c r="C421" s="505" t="s">
        <v>1169</v>
      </c>
      <c r="D421" s="505" t="s">
        <v>1168</v>
      </c>
      <c r="E421" s="505" t="s">
        <v>1170</v>
      </c>
      <c r="G421" s="505">
        <v>7001</v>
      </c>
      <c r="H421" s="594">
        <v>19200000</v>
      </c>
    </row>
    <row r="422" spans="1:8" ht="36.4" customHeight="1">
      <c r="A422" s="505">
        <v>576</v>
      </c>
      <c r="B422" s="505" t="s">
        <v>2226</v>
      </c>
      <c r="C422" s="505" t="s">
        <v>2036</v>
      </c>
      <c r="D422" s="505" t="s">
        <v>2226</v>
      </c>
      <c r="E422" s="505" t="s">
        <v>1171</v>
      </c>
      <c r="G422" s="505">
        <v>7001</v>
      </c>
      <c r="H422" s="594">
        <v>1695000</v>
      </c>
    </row>
    <row r="423" spans="1:8" ht="24.75" customHeight="1">
      <c r="A423" s="505">
        <v>577</v>
      </c>
      <c r="B423" s="505" t="s">
        <v>2038</v>
      </c>
      <c r="C423" s="505" t="s">
        <v>1172</v>
      </c>
      <c r="D423" s="505" t="s">
        <v>2038</v>
      </c>
      <c r="E423" s="505" t="s">
        <v>1173</v>
      </c>
      <c r="G423" s="505">
        <v>7001</v>
      </c>
      <c r="H423" s="594">
        <v>12960000</v>
      </c>
    </row>
    <row r="424" spans="1:8" ht="36.4" customHeight="1">
      <c r="A424" s="505">
        <v>587</v>
      </c>
      <c r="B424" s="505" t="s">
        <v>2038</v>
      </c>
      <c r="C424" s="505" t="s">
        <v>2039</v>
      </c>
      <c r="D424" s="505" t="s">
        <v>2038</v>
      </c>
      <c r="E424" s="505" t="s">
        <v>1348</v>
      </c>
      <c r="G424" s="505">
        <v>7001</v>
      </c>
      <c r="H424" s="594">
        <v>6171000</v>
      </c>
    </row>
    <row r="425" spans="1:8" ht="24.75" customHeight="1">
      <c r="A425" s="505">
        <v>588</v>
      </c>
      <c r="B425" s="505" t="s">
        <v>898</v>
      </c>
      <c r="C425" s="505" t="s">
        <v>2041</v>
      </c>
      <c r="D425" s="505" t="s">
        <v>898</v>
      </c>
      <c r="E425" s="505" t="s">
        <v>2042</v>
      </c>
      <c r="G425" s="505">
        <v>7001</v>
      </c>
      <c r="H425" s="594">
        <v>221737000</v>
      </c>
    </row>
    <row r="426" spans="1:8" ht="24.75" customHeight="1">
      <c r="A426" s="505">
        <v>589</v>
      </c>
      <c r="B426" s="505" t="s">
        <v>898</v>
      </c>
      <c r="C426" s="505" t="s">
        <v>1661</v>
      </c>
      <c r="D426" s="505" t="s">
        <v>898</v>
      </c>
      <c r="E426" s="505" t="s">
        <v>1662</v>
      </c>
      <c r="G426" s="505">
        <v>7001</v>
      </c>
      <c r="H426" s="594">
        <v>614209134</v>
      </c>
    </row>
    <row r="427" spans="1:8" ht="36.4" customHeight="1">
      <c r="A427" s="505">
        <v>590</v>
      </c>
      <c r="B427" s="505" t="s">
        <v>901</v>
      </c>
      <c r="C427" s="505" t="s">
        <v>1663</v>
      </c>
      <c r="D427" s="505" t="s">
        <v>901</v>
      </c>
      <c r="E427" s="505" t="s">
        <v>1664</v>
      </c>
      <c r="G427" s="505">
        <v>7001</v>
      </c>
      <c r="H427" s="594">
        <v>19448000</v>
      </c>
    </row>
    <row r="428" spans="1:8" ht="60.4" customHeight="1">
      <c r="A428" s="505">
        <v>591</v>
      </c>
      <c r="B428" s="505" t="s">
        <v>902</v>
      </c>
      <c r="C428" s="505" t="s">
        <v>2514</v>
      </c>
      <c r="D428" s="505" t="s">
        <v>902</v>
      </c>
      <c r="E428" s="505" t="s">
        <v>2515</v>
      </c>
      <c r="G428" s="505">
        <v>7001</v>
      </c>
      <c r="H428" s="594">
        <v>2200000</v>
      </c>
    </row>
    <row r="429" spans="1:8" ht="36.4" customHeight="1">
      <c r="A429" s="505">
        <v>592</v>
      </c>
      <c r="B429" s="505" t="s">
        <v>382</v>
      </c>
      <c r="C429" s="505" t="s">
        <v>2516</v>
      </c>
      <c r="D429" s="505" t="s">
        <v>382</v>
      </c>
      <c r="E429" s="505" t="s">
        <v>2517</v>
      </c>
      <c r="G429" s="505">
        <v>7001</v>
      </c>
      <c r="H429" s="594">
        <v>31317000</v>
      </c>
    </row>
    <row r="430" spans="1:8" ht="36.4" customHeight="1">
      <c r="A430" s="505">
        <v>593</v>
      </c>
      <c r="B430" s="505" t="s">
        <v>2518</v>
      </c>
      <c r="C430" s="505" t="s">
        <v>1665</v>
      </c>
      <c r="D430" s="505" t="s">
        <v>2518</v>
      </c>
      <c r="E430" s="505" t="s">
        <v>1666</v>
      </c>
      <c r="G430" s="505">
        <v>7001</v>
      </c>
      <c r="H430" s="594">
        <v>12960000</v>
      </c>
    </row>
    <row r="431" spans="1:8" ht="36.4" customHeight="1">
      <c r="A431" s="505">
        <v>594</v>
      </c>
      <c r="B431" s="505" t="s">
        <v>378</v>
      </c>
      <c r="C431" s="505" t="s">
        <v>1667</v>
      </c>
      <c r="D431" s="505" t="s">
        <v>378</v>
      </c>
      <c r="E431" s="505" t="s">
        <v>1668</v>
      </c>
      <c r="G431" s="505">
        <v>7001</v>
      </c>
      <c r="H431" s="594">
        <v>19448000</v>
      </c>
    </row>
    <row r="432" spans="1:8" ht="24.75" customHeight="1">
      <c r="A432" s="505">
        <v>595</v>
      </c>
      <c r="B432" s="505" t="s">
        <v>93</v>
      </c>
      <c r="C432" s="505" t="s">
        <v>1669</v>
      </c>
      <c r="D432" s="505" t="s">
        <v>93</v>
      </c>
      <c r="E432" s="505" t="s">
        <v>1670</v>
      </c>
      <c r="G432" s="505">
        <v>7001</v>
      </c>
      <c r="H432" s="594">
        <v>12960000</v>
      </c>
    </row>
    <row r="433" spans="1:8" ht="36.4" customHeight="1">
      <c r="A433" s="505">
        <v>596</v>
      </c>
      <c r="B433" s="505" t="s">
        <v>105</v>
      </c>
      <c r="C433" s="505" t="s">
        <v>1330</v>
      </c>
      <c r="D433" s="505" t="s">
        <v>105</v>
      </c>
      <c r="E433" s="505" t="s">
        <v>1671</v>
      </c>
      <c r="G433" s="505">
        <v>7001</v>
      </c>
      <c r="H433" s="594">
        <v>15147000</v>
      </c>
    </row>
    <row r="434" spans="1:8" ht="24.75" customHeight="1">
      <c r="A434" s="505">
        <v>597</v>
      </c>
      <c r="B434" s="505" t="s">
        <v>70</v>
      </c>
      <c r="C434" s="505" t="s">
        <v>1672</v>
      </c>
      <c r="D434" s="505" t="s">
        <v>70</v>
      </c>
      <c r="E434" s="505" t="s">
        <v>133</v>
      </c>
      <c r="G434" s="505">
        <v>7001</v>
      </c>
      <c r="H434" s="594">
        <v>19448000</v>
      </c>
    </row>
    <row r="435" spans="1:8" ht="36.4" customHeight="1">
      <c r="A435" s="505">
        <v>598</v>
      </c>
      <c r="B435" s="505" t="s">
        <v>1276</v>
      </c>
      <c r="C435" s="505" t="s">
        <v>334</v>
      </c>
      <c r="D435" s="505" t="s">
        <v>1276</v>
      </c>
      <c r="E435" s="505" t="s">
        <v>134</v>
      </c>
      <c r="G435" s="505">
        <v>7001</v>
      </c>
      <c r="H435" s="594">
        <v>13997500</v>
      </c>
    </row>
    <row r="436" spans="1:8" ht="24.75" customHeight="1">
      <c r="A436" s="505">
        <v>599</v>
      </c>
      <c r="B436" s="505" t="s">
        <v>135</v>
      </c>
      <c r="C436" s="505" t="s">
        <v>136</v>
      </c>
      <c r="D436" s="505" t="s">
        <v>135</v>
      </c>
      <c r="E436" s="505" t="s">
        <v>137</v>
      </c>
      <c r="G436" s="505">
        <v>7001</v>
      </c>
      <c r="H436" s="594">
        <v>411623200</v>
      </c>
    </row>
    <row r="437" spans="1:8" ht="36.4" customHeight="1">
      <c r="A437" s="505">
        <v>600</v>
      </c>
      <c r="B437" s="505" t="s">
        <v>88</v>
      </c>
      <c r="C437" s="505" t="s">
        <v>138</v>
      </c>
      <c r="D437" s="505" t="s">
        <v>88</v>
      </c>
      <c r="E437" s="505" t="s">
        <v>139</v>
      </c>
      <c r="G437" s="505">
        <v>7001</v>
      </c>
      <c r="H437" s="594">
        <v>12960000</v>
      </c>
    </row>
    <row r="438" spans="1:8" ht="24.75" customHeight="1">
      <c r="A438" s="505">
        <v>601</v>
      </c>
      <c r="B438" s="505" t="s">
        <v>1839</v>
      </c>
      <c r="C438" s="505">
        <v>10</v>
      </c>
      <c r="D438" s="505" t="s">
        <v>1839</v>
      </c>
      <c r="E438" s="505" t="s">
        <v>140</v>
      </c>
      <c r="G438" s="505">
        <v>7001</v>
      </c>
      <c r="H438" s="594">
        <v>206888000</v>
      </c>
    </row>
    <row r="439" spans="1:8" ht="36.4" customHeight="1">
      <c r="A439" s="505">
        <v>602</v>
      </c>
      <c r="B439" s="505" t="s">
        <v>1688</v>
      </c>
      <c r="C439" s="505" t="s">
        <v>141</v>
      </c>
      <c r="D439" s="505" t="s">
        <v>1688</v>
      </c>
      <c r="E439" s="505" t="s">
        <v>142</v>
      </c>
      <c r="G439" s="505">
        <v>7001</v>
      </c>
      <c r="H439" s="594">
        <v>19448000</v>
      </c>
    </row>
    <row r="440" spans="1:8" ht="36.4" customHeight="1">
      <c r="A440" s="505">
        <v>603</v>
      </c>
      <c r="B440" s="505" t="s">
        <v>1334</v>
      </c>
      <c r="C440" s="505" t="s">
        <v>143</v>
      </c>
      <c r="D440" s="505" t="s">
        <v>1334</v>
      </c>
      <c r="E440" s="505" t="s">
        <v>144</v>
      </c>
      <c r="G440" s="505">
        <v>7001</v>
      </c>
      <c r="H440" s="594">
        <v>8208000</v>
      </c>
    </row>
    <row r="441" spans="1:8" ht="36.4" customHeight="1">
      <c r="A441" s="505">
        <v>604</v>
      </c>
      <c r="B441" s="505" t="s">
        <v>2122</v>
      </c>
      <c r="C441" s="505" t="s">
        <v>145</v>
      </c>
      <c r="D441" s="505" t="s">
        <v>2122</v>
      </c>
      <c r="E441" s="505" t="s">
        <v>146</v>
      </c>
      <c r="G441" s="505">
        <v>7001</v>
      </c>
      <c r="H441" s="594">
        <v>12960000</v>
      </c>
    </row>
    <row r="442" spans="1:8" ht="36.4" customHeight="1">
      <c r="A442" s="505">
        <v>605</v>
      </c>
      <c r="B442" s="505" t="s">
        <v>1337</v>
      </c>
      <c r="C442" s="505" t="s">
        <v>1338</v>
      </c>
      <c r="D442" s="505" t="s">
        <v>1337</v>
      </c>
      <c r="E442" s="505" t="s">
        <v>147</v>
      </c>
      <c r="G442" s="505">
        <v>7001</v>
      </c>
      <c r="H442" s="594">
        <v>2475000</v>
      </c>
    </row>
    <row r="443" spans="1:8" ht="36.4" customHeight="1">
      <c r="A443" s="505">
        <v>606</v>
      </c>
      <c r="B443" s="505" t="s">
        <v>2312</v>
      </c>
      <c r="C443" s="505" t="s">
        <v>148</v>
      </c>
      <c r="D443" s="505" t="s">
        <v>2312</v>
      </c>
      <c r="E443" s="505" t="s">
        <v>149</v>
      </c>
      <c r="G443" s="505">
        <v>7001</v>
      </c>
      <c r="H443" s="594">
        <v>19448000</v>
      </c>
    </row>
    <row r="444" spans="1:8" ht="36.4" customHeight="1">
      <c r="A444" s="505">
        <v>616</v>
      </c>
      <c r="B444" s="505" t="s">
        <v>381</v>
      </c>
      <c r="C444" s="505" t="s">
        <v>150</v>
      </c>
      <c r="D444" s="505" t="s">
        <v>381</v>
      </c>
      <c r="E444" s="505" t="s">
        <v>151</v>
      </c>
      <c r="G444" s="505">
        <v>7001</v>
      </c>
      <c r="H444" s="594">
        <v>12960000</v>
      </c>
    </row>
    <row r="445" spans="1:8" ht="36.4" customHeight="1">
      <c r="A445" s="505">
        <v>617</v>
      </c>
      <c r="B445" s="505" t="s">
        <v>633</v>
      </c>
      <c r="C445" s="505" t="s">
        <v>1340</v>
      </c>
      <c r="D445" s="505" t="s">
        <v>633</v>
      </c>
      <c r="E445" s="505" t="s">
        <v>152</v>
      </c>
      <c r="G445" s="505">
        <v>7001</v>
      </c>
      <c r="H445" s="594">
        <v>16274500</v>
      </c>
    </row>
    <row r="446" spans="1:8" ht="13.9" customHeight="1">
      <c r="A446" s="505">
        <v>618</v>
      </c>
      <c r="B446" s="505" t="s">
        <v>153</v>
      </c>
      <c r="C446" s="505" t="s">
        <v>154</v>
      </c>
      <c r="D446" s="505" t="s">
        <v>153</v>
      </c>
      <c r="E446" s="505" t="s">
        <v>155</v>
      </c>
      <c r="G446" s="505">
        <v>7001</v>
      </c>
      <c r="H446" s="594">
        <v>97786700</v>
      </c>
    </row>
    <row r="447" spans="1:8" ht="36.4" customHeight="1">
      <c r="A447" s="505">
        <v>619</v>
      </c>
      <c r="B447" s="505" t="s">
        <v>1638</v>
      </c>
      <c r="C447" s="505" t="s">
        <v>156</v>
      </c>
      <c r="D447" s="505" t="s">
        <v>1638</v>
      </c>
      <c r="E447" s="505" t="s">
        <v>157</v>
      </c>
      <c r="G447" s="505">
        <v>7001</v>
      </c>
      <c r="H447" s="594">
        <v>19764000</v>
      </c>
    </row>
    <row r="448" spans="1:8" ht="36.4" customHeight="1">
      <c r="A448" s="505">
        <v>620</v>
      </c>
      <c r="B448" s="505" t="s">
        <v>1638</v>
      </c>
      <c r="C448" s="505" t="s">
        <v>158</v>
      </c>
      <c r="D448" s="505" t="s">
        <v>1638</v>
      </c>
      <c r="E448" s="505" t="s">
        <v>159</v>
      </c>
      <c r="G448" s="505">
        <v>7001</v>
      </c>
      <c r="H448" s="594">
        <v>12960000</v>
      </c>
    </row>
    <row r="449" spans="1:8" ht="36.4" customHeight="1">
      <c r="A449" s="505">
        <v>621</v>
      </c>
      <c r="B449" s="505" t="s">
        <v>1432</v>
      </c>
      <c r="C449" s="505" t="s">
        <v>1433</v>
      </c>
      <c r="D449" s="505" t="s">
        <v>1432</v>
      </c>
      <c r="E449" s="505" t="s">
        <v>160</v>
      </c>
      <c r="G449" s="505">
        <v>7001</v>
      </c>
      <c r="H449" s="594">
        <v>9636000</v>
      </c>
    </row>
    <row r="450" spans="1:8" ht="13.9" customHeight="1">
      <c r="A450" s="505">
        <v>622</v>
      </c>
      <c r="B450" s="505" t="s">
        <v>161</v>
      </c>
      <c r="G450" s="505"/>
      <c r="H450" s="594">
        <v>2503291089</v>
      </c>
    </row>
    <row r="451" spans="1:8" ht="36.4" customHeight="1">
      <c r="A451" s="505">
        <v>623</v>
      </c>
      <c r="B451" s="505" t="s">
        <v>162</v>
      </c>
      <c r="C451" s="505" t="s">
        <v>163</v>
      </c>
      <c r="D451" s="505" t="s">
        <v>162</v>
      </c>
      <c r="E451" s="505" t="s">
        <v>164</v>
      </c>
      <c r="G451" s="505">
        <v>7002</v>
      </c>
      <c r="H451" s="594">
        <v>7840000</v>
      </c>
    </row>
    <row r="452" spans="1:8" ht="36.4" customHeight="1">
      <c r="A452" s="505">
        <v>624</v>
      </c>
      <c r="B452" s="505" t="s">
        <v>963</v>
      </c>
      <c r="C452" s="505" t="s">
        <v>165</v>
      </c>
      <c r="D452" s="505" t="s">
        <v>963</v>
      </c>
      <c r="E452" s="505" t="s">
        <v>166</v>
      </c>
      <c r="G452" s="505">
        <v>7002</v>
      </c>
      <c r="H452" s="594">
        <v>9550000</v>
      </c>
    </row>
    <row r="453" spans="1:8" ht="36.4" customHeight="1">
      <c r="A453" s="505">
        <v>625</v>
      </c>
      <c r="B453" s="505" t="s">
        <v>2551</v>
      </c>
      <c r="C453" s="505" t="s">
        <v>167</v>
      </c>
      <c r="D453" s="505" t="s">
        <v>2551</v>
      </c>
      <c r="E453" s="505" t="s">
        <v>168</v>
      </c>
      <c r="G453" s="505">
        <v>7002</v>
      </c>
      <c r="H453" s="594">
        <v>6735000</v>
      </c>
    </row>
    <row r="454" spans="1:8" ht="24.75" customHeight="1">
      <c r="A454" s="505">
        <v>626</v>
      </c>
      <c r="B454" s="505" t="s">
        <v>2406</v>
      </c>
      <c r="C454" s="505" t="s">
        <v>169</v>
      </c>
      <c r="D454" s="505" t="s">
        <v>2406</v>
      </c>
      <c r="E454" s="505" t="s">
        <v>170</v>
      </c>
      <c r="G454" s="505">
        <v>7002</v>
      </c>
      <c r="H454" s="594">
        <v>25830000</v>
      </c>
    </row>
    <row r="455" spans="1:8" ht="36.4" customHeight="1">
      <c r="A455" s="505">
        <v>627</v>
      </c>
      <c r="B455" s="505" t="s">
        <v>2409</v>
      </c>
      <c r="C455" s="505" t="s">
        <v>171</v>
      </c>
      <c r="D455" s="505" t="s">
        <v>2409</v>
      </c>
      <c r="E455" s="505" t="s">
        <v>1414</v>
      </c>
      <c r="G455" s="505">
        <v>7002</v>
      </c>
      <c r="H455" s="594">
        <v>7500000</v>
      </c>
    </row>
    <row r="456" spans="1:8" ht="36.4" customHeight="1">
      <c r="A456" s="505">
        <v>628</v>
      </c>
      <c r="B456" s="505" t="s">
        <v>2419</v>
      </c>
      <c r="C456" s="505" t="s">
        <v>2030</v>
      </c>
      <c r="D456" s="505" t="s">
        <v>2419</v>
      </c>
      <c r="E456" s="505" t="s">
        <v>1415</v>
      </c>
      <c r="G456" s="505">
        <v>7002</v>
      </c>
      <c r="H456" s="594">
        <v>1155000</v>
      </c>
    </row>
    <row r="457" spans="1:8" ht="36.4" customHeight="1">
      <c r="A457" s="505">
        <v>629</v>
      </c>
      <c r="B457" s="505" t="s">
        <v>2522</v>
      </c>
      <c r="C457" s="505" t="s">
        <v>1416</v>
      </c>
      <c r="D457" s="505" t="s">
        <v>2522</v>
      </c>
      <c r="E457" s="505" t="s">
        <v>1417</v>
      </c>
      <c r="G457" s="505">
        <v>7002</v>
      </c>
      <c r="H457" s="594">
        <v>17400000</v>
      </c>
    </row>
    <row r="458" spans="1:8" ht="36.4" customHeight="1">
      <c r="A458" s="505">
        <v>630</v>
      </c>
      <c r="B458" s="505" t="s">
        <v>2522</v>
      </c>
      <c r="C458" s="505" t="s">
        <v>1418</v>
      </c>
      <c r="D458" s="505" t="s">
        <v>2522</v>
      </c>
      <c r="E458" s="505" t="s">
        <v>481</v>
      </c>
      <c r="G458" s="505">
        <v>7002</v>
      </c>
      <c r="H458" s="594">
        <v>47300000</v>
      </c>
    </row>
    <row r="459" spans="1:8" ht="36.4" customHeight="1">
      <c r="A459" s="505">
        <v>631</v>
      </c>
      <c r="B459" s="505" t="s">
        <v>482</v>
      </c>
      <c r="C459" s="505" t="s">
        <v>483</v>
      </c>
      <c r="D459" s="505" t="s">
        <v>482</v>
      </c>
      <c r="E459" s="505" t="s">
        <v>484</v>
      </c>
      <c r="G459" s="505">
        <v>7002</v>
      </c>
      <c r="H459" s="594">
        <v>42570000</v>
      </c>
    </row>
    <row r="460" spans="1:8" ht="36.4" customHeight="1">
      <c r="A460" s="505">
        <v>632</v>
      </c>
      <c r="B460" s="505" t="s">
        <v>2531</v>
      </c>
      <c r="C460" s="505" t="s">
        <v>485</v>
      </c>
      <c r="D460" s="505" t="s">
        <v>2531</v>
      </c>
      <c r="E460" s="505" t="s">
        <v>486</v>
      </c>
      <c r="G460" s="505">
        <v>7002</v>
      </c>
      <c r="H460" s="594">
        <v>35255000</v>
      </c>
    </row>
    <row r="461" spans="1:8" ht="36.4" customHeight="1">
      <c r="A461" s="505">
        <v>633</v>
      </c>
      <c r="B461" s="505" t="s">
        <v>2531</v>
      </c>
      <c r="C461" s="505" t="s">
        <v>487</v>
      </c>
      <c r="D461" s="505" t="s">
        <v>2531</v>
      </c>
      <c r="E461" s="505" t="s">
        <v>488</v>
      </c>
      <c r="G461" s="505">
        <v>7002</v>
      </c>
      <c r="H461" s="594">
        <v>3393000</v>
      </c>
    </row>
    <row r="462" spans="1:8" ht="36.4" customHeight="1">
      <c r="A462" s="505">
        <v>634</v>
      </c>
      <c r="B462" s="505" t="s">
        <v>2531</v>
      </c>
      <c r="C462" s="505" t="s">
        <v>489</v>
      </c>
      <c r="D462" s="505" t="s">
        <v>2531</v>
      </c>
      <c r="E462" s="505" t="s">
        <v>490</v>
      </c>
      <c r="G462" s="505">
        <v>7002</v>
      </c>
      <c r="H462" s="594">
        <v>21425000</v>
      </c>
    </row>
    <row r="463" spans="1:8" ht="36.4" customHeight="1">
      <c r="A463" s="505">
        <v>635</v>
      </c>
      <c r="B463" s="505" t="s">
        <v>2531</v>
      </c>
      <c r="C463" s="505" t="s">
        <v>1711</v>
      </c>
      <c r="D463" s="505" t="s">
        <v>2531</v>
      </c>
      <c r="E463" s="505" t="s">
        <v>1712</v>
      </c>
      <c r="G463" s="505">
        <v>7002</v>
      </c>
      <c r="H463" s="594">
        <v>3850000</v>
      </c>
    </row>
    <row r="464" spans="1:8" ht="36.4" customHeight="1">
      <c r="A464" s="505">
        <v>636</v>
      </c>
      <c r="B464" s="505" t="s">
        <v>2223</v>
      </c>
      <c r="C464" s="505" t="s">
        <v>491</v>
      </c>
      <c r="D464" s="505" t="s">
        <v>2223</v>
      </c>
      <c r="E464" s="505" t="s">
        <v>492</v>
      </c>
      <c r="G464" s="505">
        <v>7002</v>
      </c>
      <c r="H464" s="594">
        <v>23650000</v>
      </c>
    </row>
    <row r="465" spans="1:8" ht="36.4" customHeight="1">
      <c r="A465" s="505">
        <v>645</v>
      </c>
      <c r="B465" s="505" t="s">
        <v>2223</v>
      </c>
      <c r="C465" s="505" t="s">
        <v>493</v>
      </c>
      <c r="D465" s="505" t="s">
        <v>2223</v>
      </c>
      <c r="E465" s="505" t="s">
        <v>494</v>
      </c>
      <c r="G465" s="505">
        <v>7002</v>
      </c>
      <c r="H465" s="594">
        <v>36135000</v>
      </c>
    </row>
    <row r="466" spans="1:8" ht="60.4" customHeight="1">
      <c r="A466" s="505">
        <v>646</v>
      </c>
      <c r="B466" s="505" t="s">
        <v>2223</v>
      </c>
      <c r="C466" s="505" t="s">
        <v>495</v>
      </c>
      <c r="D466" s="505" t="s">
        <v>2223</v>
      </c>
      <c r="E466" s="505" t="s">
        <v>496</v>
      </c>
      <c r="G466" s="505">
        <v>7002</v>
      </c>
      <c r="H466" s="594">
        <v>88660000</v>
      </c>
    </row>
    <row r="467" spans="1:8" ht="36.4" customHeight="1">
      <c r="A467" s="505">
        <v>647</v>
      </c>
      <c r="B467" s="505" t="s">
        <v>1168</v>
      </c>
      <c r="C467" s="505" t="s">
        <v>497</v>
      </c>
      <c r="D467" s="505" t="s">
        <v>1168</v>
      </c>
      <c r="E467" s="505" t="s">
        <v>498</v>
      </c>
      <c r="G467" s="505">
        <v>7002</v>
      </c>
      <c r="H467" s="594">
        <v>28200000</v>
      </c>
    </row>
    <row r="468" spans="1:8" ht="36.4" customHeight="1">
      <c r="A468" s="505">
        <v>648</v>
      </c>
      <c r="B468" s="505" t="s">
        <v>2226</v>
      </c>
      <c r="C468" s="505" t="s">
        <v>499</v>
      </c>
      <c r="D468" s="505" t="s">
        <v>2226</v>
      </c>
      <c r="E468" s="505" t="s">
        <v>500</v>
      </c>
      <c r="G468" s="505">
        <v>7002</v>
      </c>
      <c r="H468" s="594">
        <v>36960000</v>
      </c>
    </row>
    <row r="469" spans="1:8" ht="24.75" customHeight="1">
      <c r="A469" s="505">
        <v>649</v>
      </c>
      <c r="B469" s="505" t="s">
        <v>898</v>
      </c>
      <c r="C469" s="505" t="s">
        <v>2041</v>
      </c>
      <c r="D469" s="505" t="s">
        <v>898</v>
      </c>
      <c r="E469" s="505" t="s">
        <v>2042</v>
      </c>
      <c r="G469" s="505">
        <v>7002</v>
      </c>
      <c r="H469" s="594">
        <v>34611500</v>
      </c>
    </row>
    <row r="470" spans="1:8" ht="36.4" customHeight="1">
      <c r="A470" s="505">
        <v>650</v>
      </c>
      <c r="B470" s="505" t="s">
        <v>902</v>
      </c>
      <c r="C470" s="505" t="s">
        <v>501</v>
      </c>
      <c r="D470" s="505" t="s">
        <v>902</v>
      </c>
      <c r="E470" s="505" t="s">
        <v>502</v>
      </c>
      <c r="G470" s="505">
        <v>7002</v>
      </c>
      <c r="H470" s="594">
        <v>83215000</v>
      </c>
    </row>
    <row r="471" spans="1:8" ht="36.4" customHeight="1">
      <c r="A471" s="505">
        <v>651</v>
      </c>
      <c r="B471" s="505" t="s">
        <v>904</v>
      </c>
      <c r="C471" s="505" t="s">
        <v>503</v>
      </c>
      <c r="D471" s="505" t="s">
        <v>904</v>
      </c>
      <c r="E471" s="505" t="s">
        <v>2564</v>
      </c>
      <c r="G471" s="505">
        <v>7002</v>
      </c>
      <c r="H471" s="594">
        <v>19701000</v>
      </c>
    </row>
    <row r="472" spans="1:8" ht="36.4" customHeight="1">
      <c r="A472" s="505">
        <v>652</v>
      </c>
      <c r="B472" s="505" t="s">
        <v>382</v>
      </c>
      <c r="C472" s="505" t="s">
        <v>2565</v>
      </c>
      <c r="D472" s="505" t="s">
        <v>382</v>
      </c>
      <c r="E472" s="505" t="s">
        <v>2566</v>
      </c>
      <c r="G472" s="505">
        <v>7002</v>
      </c>
      <c r="H472" s="594">
        <v>37125000</v>
      </c>
    </row>
    <row r="473" spans="1:8" ht="36.4" customHeight="1">
      <c r="A473" s="505">
        <v>653</v>
      </c>
      <c r="B473" s="505" t="s">
        <v>2518</v>
      </c>
      <c r="C473" s="505" t="s">
        <v>2567</v>
      </c>
      <c r="D473" s="505" t="s">
        <v>2518</v>
      </c>
      <c r="E473" s="505" t="s">
        <v>2568</v>
      </c>
      <c r="G473" s="505">
        <v>7002</v>
      </c>
      <c r="H473" s="594">
        <v>6500000</v>
      </c>
    </row>
    <row r="474" spans="1:8" ht="36.4" customHeight="1">
      <c r="A474" s="505">
        <v>654</v>
      </c>
      <c r="B474" s="505" t="s">
        <v>2569</v>
      </c>
      <c r="C474" s="505" t="s">
        <v>2570</v>
      </c>
      <c r="D474" s="505" t="s">
        <v>2569</v>
      </c>
      <c r="E474" s="505" t="s">
        <v>2571</v>
      </c>
      <c r="G474" s="505">
        <v>7002</v>
      </c>
      <c r="H474" s="594">
        <v>49500000</v>
      </c>
    </row>
    <row r="475" spans="1:8" ht="36.4" customHeight="1">
      <c r="A475" s="505">
        <v>655</v>
      </c>
      <c r="B475" s="505" t="s">
        <v>927</v>
      </c>
      <c r="C475" s="505" t="s">
        <v>2572</v>
      </c>
      <c r="D475" s="505" t="s">
        <v>927</v>
      </c>
      <c r="E475" s="505" t="s">
        <v>2573</v>
      </c>
      <c r="G475" s="505">
        <v>7002</v>
      </c>
      <c r="H475" s="594">
        <v>27995000</v>
      </c>
    </row>
    <row r="476" spans="1:8" ht="48" customHeight="1">
      <c r="A476" s="505">
        <v>656</v>
      </c>
      <c r="B476" s="505" t="s">
        <v>927</v>
      </c>
      <c r="C476" s="505" t="s">
        <v>2574</v>
      </c>
      <c r="D476" s="505" t="s">
        <v>927</v>
      </c>
      <c r="E476" s="505" t="s">
        <v>2575</v>
      </c>
      <c r="G476" s="505">
        <v>7002</v>
      </c>
      <c r="H476" s="594">
        <v>18425000</v>
      </c>
    </row>
    <row r="477" spans="1:8" ht="72" customHeight="1">
      <c r="A477" s="505">
        <v>657</v>
      </c>
      <c r="B477" s="505" t="s">
        <v>2576</v>
      </c>
      <c r="C477" s="505" t="s">
        <v>2577</v>
      </c>
      <c r="D477" s="505" t="s">
        <v>2576</v>
      </c>
      <c r="E477" s="505" t="s">
        <v>2578</v>
      </c>
      <c r="G477" s="505">
        <v>7002</v>
      </c>
      <c r="H477" s="594">
        <v>60870000</v>
      </c>
    </row>
    <row r="478" spans="1:8" ht="36.4" customHeight="1">
      <c r="A478" s="505">
        <v>658</v>
      </c>
      <c r="B478" s="505" t="s">
        <v>70</v>
      </c>
      <c r="C478" s="505" t="s">
        <v>2579</v>
      </c>
      <c r="D478" s="505" t="s">
        <v>70</v>
      </c>
      <c r="E478" s="505" t="s">
        <v>2580</v>
      </c>
      <c r="G478" s="505">
        <v>7002</v>
      </c>
      <c r="H478" s="594">
        <v>7658000</v>
      </c>
    </row>
    <row r="479" spans="1:8" ht="36.4" customHeight="1">
      <c r="A479" s="505">
        <v>659</v>
      </c>
      <c r="B479" s="505" t="s">
        <v>1285</v>
      </c>
      <c r="C479" s="505" t="s">
        <v>2581</v>
      </c>
      <c r="D479" s="505" t="s">
        <v>1285</v>
      </c>
      <c r="E479" s="505" t="s">
        <v>2582</v>
      </c>
      <c r="G479" s="505">
        <v>7002</v>
      </c>
      <c r="H479" s="594">
        <v>47300000</v>
      </c>
    </row>
    <row r="480" spans="1:8" ht="48" customHeight="1">
      <c r="A480" s="505">
        <v>660</v>
      </c>
      <c r="B480" s="505" t="s">
        <v>1285</v>
      </c>
      <c r="C480" s="505" t="s">
        <v>2583</v>
      </c>
      <c r="D480" s="505" t="s">
        <v>1285</v>
      </c>
      <c r="E480" s="505" t="s">
        <v>2584</v>
      </c>
      <c r="G480" s="505">
        <v>7002</v>
      </c>
      <c r="H480" s="594">
        <v>39050000</v>
      </c>
    </row>
    <row r="481" spans="1:8" ht="24.75" customHeight="1">
      <c r="A481" s="505">
        <v>661</v>
      </c>
      <c r="B481" s="505" t="s">
        <v>2109</v>
      </c>
      <c r="C481" s="505" t="s">
        <v>756</v>
      </c>
      <c r="D481" s="505" t="s">
        <v>2109</v>
      </c>
      <c r="E481" s="505" t="s">
        <v>2585</v>
      </c>
      <c r="G481" s="505">
        <v>7002</v>
      </c>
      <c r="H481" s="594">
        <v>23500000</v>
      </c>
    </row>
    <row r="482" spans="1:8" ht="36.4" customHeight="1">
      <c r="A482" s="505">
        <v>671</v>
      </c>
      <c r="B482" s="505" t="s">
        <v>1337</v>
      </c>
      <c r="C482" s="505" t="s">
        <v>2586</v>
      </c>
      <c r="D482" s="505" t="s">
        <v>1337</v>
      </c>
      <c r="E482" s="505" t="s">
        <v>2587</v>
      </c>
      <c r="G482" s="505">
        <v>7002</v>
      </c>
      <c r="H482" s="594">
        <v>4345000</v>
      </c>
    </row>
    <row r="483" spans="1:8" ht="24.75" customHeight="1">
      <c r="A483" s="505">
        <v>672</v>
      </c>
      <c r="B483" s="505" t="s">
        <v>1342</v>
      </c>
      <c r="C483" s="505" t="s">
        <v>1343</v>
      </c>
      <c r="D483" s="505" t="s">
        <v>1342</v>
      </c>
      <c r="E483" s="505" t="s">
        <v>2588</v>
      </c>
      <c r="G483" s="505">
        <v>7002</v>
      </c>
      <c r="H483" s="594">
        <v>4700000</v>
      </c>
    </row>
    <row r="484" spans="1:8" ht="36.4" customHeight="1">
      <c r="A484" s="505">
        <v>673</v>
      </c>
      <c r="B484" s="505" t="s">
        <v>48</v>
      </c>
      <c r="C484" s="505" t="s">
        <v>2589</v>
      </c>
      <c r="D484" s="505" t="s">
        <v>48</v>
      </c>
      <c r="E484" s="505" t="s">
        <v>504</v>
      </c>
      <c r="G484" s="505">
        <v>7002</v>
      </c>
      <c r="H484" s="594">
        <v>63008000</v>
      </c>
    </row>
    <row r="485" spans="1:8" ht="13.9" customHeight="1">
      <c r="A485" s="505">
        <v>674</v>
      </c>
      <c r="B485" s="505" t="s">
        <v>2487</v>
      </c>
      <c r="G485" s="505"/>
      <c r="H485" s="594">
        <v>970911500</v>
      </c>
    </row>
    <row r="486" spans="1:8" ht="24.75" customHeight="1">
      <c r="A486" s="505">
        <v>675</v>
      </c>
      <c r="B486" s="505" t="s">
        <v>2406</v>
      </c>
      <c r="C486" s="505" t="s">
        <v>169</v>
      </c>
      <c r="D486" s="505" t="s">
        <v>2406</v>
      </c>
      <c r="E486" s="505" t="s">
        <v>170</v>
      </c>
      <c r="G486" s="505">
        <v>7003</v>
      </c>
      <c r="H486" s="594">
        <v>95331500</v>
      </c>
    </row>
    <row r="487" spans="1:8" ht="36.4" customHeight="1">
      <c r="A487" s="505">
        <v>676</v>
      </c>
      <c r="B487" s="505" t="s">
        <v>2423</v>
      </c>
      <c r="C487" s="505" t="s">
        <v>2488</v>
      </c>
      <c r="D487" s="505" t="s">
        <v>2423</v>
      </c>
      <c r="E487" s="505" t="s">
        <v>2489</v>
      </c>
      <c r="G487" s="505">
        <v>7003</v>
      </c>
      <c r="H487" s="594">
        <v>50050000</v>
      </c>
    </row>
    <row r="488" spans="1:8" ht="24.75" customHeight="1">
      <c r="A488" s="505">
        <v>677</v>
      </c>
      <c r="B488" s="505" t="s">
        <v>898</v>
      </c>
      <c r="C488" s="505" t="s">
        <v>2041</v>
      </c>
      <c r="D488" s="505" t="s">
        <v>898</v>
      </c>
      <c r="E488" s="505" t="s">
        <v>2042</v>
      </c>
      <c r="G488" s="505">
        <v>7003</v>
      </c>
      <c r="H488" s="594">
        <v>97258700</v>
      </c>
    </row>
    <row r="489" spans="1:8" ht="36.4" customHeight="1">
      <c r="A489" s="505">
        <v>678</v>
      </c>
      <c r="B489" s="505" t="s">
        <v>637</v>
      </c>
      <c r="C489" s="505" t="s">
        <v>2490</v>
      </c>
      <c r="D489" s="505" t="s">
        <v>637</v>
      </c>
      <c r="E489" s="505" t="s">
        <v>2491</v>
      </c>
      <c r="G489" s="505">
        <v>7003</v>
      </c>
      <c r="H489" s="594">
        <v>49186500</v>
      </c>
    </row>
    <row r="490" spans="1:8" ht="13.9" customHeight="1">
      <c r="A490" s="505">
        <v>679</v>
      </c>
      <c r="B490" s="505" t="s">
        <v>2492</v>
      </c>
      <c r="G490" s="505"/>
      <c r="H490" s="594">
        <v>291826700</v>
      </c>
    </row>
    <row r="491" spans="1:8" ht="24.75" customHeight="1">
      <c r="A491" s="505">
        <v>680</v>
      </c>
      <c r="B491" s="505" t="s">
        <v>2493</v>
      </c>
      <c r="C491" s="505" t="s">
        <v>2494</v>
      </c>
      <c r="D491" s="505" t="s">
        <v>2493</v>
      </c>
      <c r="E491" s="505" t="s">
        <v>2495</v>
      </c>
      <c r="G491" s="505">
        <v>7004</v>
      </c>
      <c r="H491" s="594">
        <v>92846000</v>
      </c>
    </row>
    <row r="492" spans="1:8" ht="24.75" customHeight="1">
      <c r="A492" s="505">
        <v>681</v>
      </c>
      <c r="B492" s="505" t="s">
        <v>898</v>
      </c>
      <c r="C492" s="505" t="s">
        <v>2041</v>
      </c>
      <c r="D492" s="505" t="s">
        <v>898</v>
      </c>
      <c r="E492" s="505" t="s">
        <v>2042</v>
      </c>
      <c r="G492" s="505">
        <v>7004</v>
      </c>
      <c r="H492" s="594">
        <v>9588000</v>
      </c>
    </row>
    <row r="493" spans="1:8" ht="36.4" customHeight="1">
      <c r="A493" s="505">
        <v>682</v>
      </c>
      <c r="B493" s="505" t="s">
        <v>1334</v>
      </c>
      <c r="C493" s="505" t="s">
        <v>143</v>
      </c>
      <c r="D493" s="505" t="s">
        <v>1334</v>
      </c>
      <c r="E493" s="505" t="s">
        <v>2496</v>
      </c>
      <c r="G493" s="505">
        <v>7004</v>
      </c>
      <c r="H493" s="594">
        <v>2422000</v>
      </c>
    </row>
    <row r="494" spans="1:8" ht="13.9" customHeight="1">
      <c r="A494" s="505">
        <v>683</v>
      </c>
      <c r="B494" s="505" t="s">
        <v>2497</v>
      </c>
      <c r="G494" s="505"/>
      <c r="H494" s="594">
        <v>104856000</v>
      </c>
    </row>
    <row r="495" spans="1:8" ht="24.75" customHeight="1">
      <c r="A495" s="505">
        <v>684</v>
      </c>
      <c r="B495" s="505" t="s">
        <v>2522</v>
      </c>
      <c r="C495" s="505" t="s">
        <v>2034</v>
      </c>
      <c r="D495" s="505" t="s">
        <v>2522</v>
      </c>
      <c r="E495" s="505" t="s">
        <v>2498</v>
      </c>
      <c r="G495" s="505">
        <v>7005</v>
      </c>
      <c r="H495" s="594">
        <v>1395000</v>
      </c>
    </row>
    <row r="496" spans="1:8" ht="36.4" customHeight="1">
      <c r="A496" s="505">
        <v>685</v>
      </c>
      <c r="B496" s="505" t="s">
        <v>927</v>
      </c>
      <c r="C496" s="505" t="s">
        <v>1421</v>
      </c>
      <c r="D496" s="505" t="s">
        <v>927</v>
      </c>
      <c r="E496" s="505" t="s">
        <v>2499</v>
      </c>
      <c r="G496" s="505">
        <v>7005</v>
      </c>
      <c r="H496" s="594">
        <v>27117200</v>
      </c>
    </row>
    <row r="497" spans="1:8" ht="13.9" customHeight="1">
      <c r="A497" s="505">
        <v>686</v>
      </c>
      <c r="B497" s="505" t="s">
        <v>2500</v>
      </c>
      <c r="G497" s="505"/>
      <c r="H497" s="594">
        <v>28512200</v>
      </c>
    </row>
    <row r="498" spans="1:8" ht="36.4" customHeight="1">
      <c r="A498" s="505">
        <v>687</v>
      </c>
      <c r="B498" s="505" t="s">
        <v>2551</v>
      </c>
      <c r="C498" s="505" t="s">
        <v>2501</v>
      </c>
      <c r="D498" s="505" t="s">
        <v>2551</v>
      </c>
      <c r="E498" s="505" t="s">
        <v>345</v>
      </c>
      <c r="G498" s="505">
        <v>7006</v>
      </c>
      <c r="H498" s="594">
        <v>860000</v>
      </c>
    </row>
    <row r="499" spans="1:8" ht="36.4" customHeight="1">
      <c r="A499" s="505">
        <v>688</v>
      </c>
      <c r="B499" s="505" t="s">
        <v>2404</v>
      </c>
      <c r="C499" s="505" t="s">
        <v>346</v>
      </c>
      <c r="D499" s="505" t="s">
        <v>2404</v>
      </c>
      <c r="E499" s="505" t="s">
        <v>347</v>
      </c>
      <c r="G499" s="505">
        <v>7006</v>
      </c>
      <c r="H499" s="594">
        <v>298000</v>
      </c>
    </row>
    <row r="500" spans="1:8" ht="36.4" customHeight="1">
      <c r="A500" s="505">
        <v>689</v>
      </c>
      <c r="B500" s="505" t="s">
        <v>2522</v>
      </c>
      <c r="C500" s="505" t="s">
        <v>348</v>
      </c>
      <c r="D500" s="505" t="s">
        <v>2522</v>
      </c>
      <c r="E500" s="505" t="s">
        <v>349</v>
      </c>
      <c r="G500" s="505">
        <v>7006</v>
      </c>
      <c r="H500" s="594">
        <v>5720000</v>
      </c>
    </row>
    <row r="501" spans="1:8" ht="48" customHeight="1">
      <c r="A501" s="505">
        <v>690</v>
      </c>
      <c r="B501" s="505" t="s">
        <v>920</v>
      </c>
      <c r="C501" s="505" t="s">
        <v>350</v>
      </c>
      <c r="D501" s="505" t="s">
        <v>920</v>
      </c>
      <c r="E501" s="505" t="s">
        <v>1935</v>
      </c>
      <c r="G501" s="505">
        <v>7006</v>
      </c>
      <c r="H501" s="594">
        <v>1600000</v>
      </c>
    </row>
    <row r="502" spans="1:8" ht="24.75" customHeight="1">
      <c r="A502" s="505">
        <v>691</v>
      </c>
      <c r="B502" s="505" t="s">
        <v>105</v>
      </c>
      <c r="C502" s="505" t="s">
        <v>1936</v>
      </c>
      <c r="D502" s="505" t="s">
        <v>105</v>
      </c>
      <c r="E502" s="505" t="s">
        <v>1937</v>
      </c>
      <c r="G502" s="505">
        <v>7006</v>
      </c>
      <c r="H502" s="594">
        <v>325000</v>
      </c>
    </row>
    <row r="503" spans="1:8" ht="24.75" customHeight="1">
      <c r="A503" s="505">
        <v>692</v>
      </c>
      <c r="B503" s="505" t="s">
        <v>1285</v>
      </c>
      <c r="C503" s="505" t="s">
        <v>1938</v>
      </c>
      <c r="D503" s="505" t="s">
        <v>1285</v>
      </c>
      <c r="E503" s="505" t="s">
        <v>1939</v>
      </c>
      <c r="G503" s="505">
        <v>7006</v>
      </c>
      <c r="H503" s="594">
        <v>1200000</v>
      </c>
    </row>
    <row r="504" spans="1:8" ht="24.75" customHeight="1">
      <c r="A504" s="505">
        <v>693</v>
      </c>
      <c r="B504" s="505" t="s">
        <v>1688</v>
      </c>
      <c r="C504" s="505" t="s">
        <v>1940</v>
      </c>
      <c r="D504" s="505" t="s">
        <v>1688</v>
      </c>
      <c r="E504" s="505" t="s">
        <v>1941</v>
      </c>
      <c r="G504" s="505">
        <v>7006</v>
      </c>
      <c r="H504" s="594">
        <v>325000</v>
      </c>
    </row>
    <row r="505" spans="1:8" ht="13.9" customHeight="1">
      <c r="A505" s="505">
        <v>694</v>
      </c>
      <c r="B505" s="505" t="s">
        <v>1942</v>
      </c>
      <c r="G505" s="505"/>
      <c r="H505" s="594">
        <v>10328000</v>
      </c>
    </row>
    <row r="506" spans="1:8" ht="36.4" customHeight="1">
      <c r="A506" s="505">
        <v>695</v>
      </c>
      <c r="B506" s="505" t="s">
        <v>2539</v>
      </c>
      <c r="C506" s="505" t="s">
        <v>1943</v>
      </c>
      <c r="D506" s="505" t="s">
        <v>2539</v>
      </c>
      <c r="E506" s="505" t="s">
        <v>1944</v>
      </c>
      <c r="G506" s="505">
        <v>7012</v>
      </c>
      <c r="H506" s="594">
        <v>5060000</v>
      </c>
    </row>
    <row r="507" spans="1:8" ht="36.4" customHeight="1">
      <c r="A507" s="505">
        <v>705</v>
      </c>
      <c r="B507" s="505" t="s">
        <v>382</v>
      </c>
      <c r="C507" s="505" t="s">
        <v>1945</v>
      </c>
      <c r="D507" s="505" t="s">
        <v>382</v>
      </c>
      <c r="E507" s="505" t="s">
        <v>1946</v>
      </c>
      <c r="G507" s="505">
        <v>7012</v>
      </c>
      <c r="H507" s="594">
        <v>22000000</v>
      </c>
    </row>
    <row r="508" spans="1:8" ht="36.4" customHeight="1">
      <c r="A508" s="505">
        <v>706</v>
      </c>
      <c r="B508" s="505" t="s">
        <v>381</v>
      </c>
      <c r="C508" s="505" t="s">
        <v>1947</v>
      </c>
      <c r="D508" s="505" t="s">
        <v>381</v>
      </c>
      <c r="E508" s="505" t="s">
        <v>1948</v>
      </c>
      <c r="G508" s="505">
        <v>7012</v>
      </c>
      <c r="H508" s="594">
        <v>41580000</v>
      </c>
    </row>
    <row r="509" spans="1:8" ht="13.9" customHeight="1">
      <c r="A509" s="505">
        <v>707</v>
      </c>
      <c r="B509" s="505" t="s">
        <v>1949</v>
      </c>
      <c r="G509" s="505"/>
      <c r="H509" s="594">
        <v>68640000</v>
      </c>
    </row>
    <row r="510" spans="1:8" ht="36.4" customHeight="1">
      <c r="A510" s="505">
        <v>708</v>
      </c>
      <c r="B510" s="505" t="s">
        <v>1950</v>
      </c>
      <c r="C510" s="505" t="s">
        <v>1951</v>
      </c>
      <c r="D510" s="505" t="s">
        <v>1950</v>
      </c>
      <c r="E510" s="505" t="s">
        <v>549</v>
      </c>
      <c r="G510" s="505">
        <v>7049</v>
      </c>
      <c r="H510" s="594">
        <v>4770000</v>
      </c>
    </row>
    <row r="511" spans="1:8" ht="24.75" customHeight="1">
      <c r="A511" s="505">
        <v>709</v>
      </c>
      <c r="B511" s="505" t="s">
        <v>550</v>
      </c>
      <c r="C511" s="505" t="s">
        <v>551</v>
      </c>
      <c r="D511" s="505" t="s">
        <v>550</v>
      </c>
      <c r="E511" s="505" t="s">
        <v>552</v>
      </c>
      <c r="G511" s="505">
        <v>7049</v>
      </c>
      <c r="H511" s="594">
        <v>4140000</v>
      </c>
    </row>
    <row r="512" spans="1:8" ht="13.9" customHeight="1">
      <c r="A512" s="505">
        <v>710</v>
      </c>
      <c r="B512" s="505" t="s">
        <v>553</v>
      </c>
      <c r="G512" s="505"/>
      <c r="H512" s="594">
        <v>8910000</v>
      </c>
    </row>
    <row r="513" spans="1:8" ht="13.9" customHeight="1">
      <c r="A513" s="505">
        <v>711</v>
      </c>
      <c r="B513" s="505" t="s">
        <v>708</v>
      </c>
      <c r="G513" s="505"/>
      <c r="H513" s="594">
        <v>3987275489</v>
      </c>
    </row>
    <row r="514" spans="1:8" ht="13.9" customHeight="1">
      <c r="A514" s="505">
        <v>712</v>
      </c>
      <c r="B514" s="505" t="s">
        <v>709</v>
      </c>
      <c r="G514" s="505"/>
      <c r="H514" s="594">
        <v>3987275489</v>
      </c>
    </row>
    <row r="515" spans="1:8" ht="13.9" customHeight="1">
      <c r="A515" s="505">
        <v>714</v>
      </c>
      <c r="B515" s="505" t="s">
        <v>710</v>
      </c>
      <c r="G515" s="505"/>
      <c r="H515" s="594">
        <v>10241102217</v>
      </c>
    </row>
    <row r="516" spans="1:8" ht="60.4" customHeight="1">
      <c r="A516" s="505">
        <v>717</v>
      </c>
      <c r="B516" s="505" t="s">
        <v>963</v>
      </c>
      <c r="C516" s="505" t="s">
        <v>711</v>
      </c>
      <c r="D516" s="505" t="s">
        <v>963</v>
      </c>
      <c r="E516" s="505" t="s">
        <v>1673</v>
      </c>
      <c r="G516" s="505">
        <v>7752</v>
      </c>
      <c r="H516" s="594">
        <v>15800000</v>
      </c>
    </row>
    <row r="517" spans="1:8" ht="60.4" customHeight="1">
      <c r="A517" s="505">
        <v>718</v>
      </c>
      <c r="B517" s="505" t="s">
        <v>2551</v>
      </c>
      <c r="C517" s="505" t="s">
        <v>167</v>
      </c>
      <c r="D517" s="505" t="s">
        <v>2551</v>
      </c>
      <c r="E517" s="505" t="s">
        <v>1674</v>
      </c>
      <c r="G517" s="505">
        <v>7752</v>
      </c>
      <c r="H517" s="594">
        <v>7420000</v>
      </c>
    </row>
    <row r="518" spans="1:8" ht="13.9" customHeight="1">
      <c r="A518" s="505">
        <v>719</v>
      </c>
      <c r="B518" s="505" t="s">
        <v>1356</v>
      </c>
      <c r="G518" s="505"/>
      <c r="H518" s="594">
        <v>23220000</v>
      </c>
    </row>
    <row r="519" spans="1:8" ht="36.4" customHeight="1">
      <c r="A519" s="505">
        <v>720</v>
      </c>
      <c r="B519" s="505" t="s">
        <v>1153</v>
      </c>
      <c r="C519" s="505" t="s">
        <v>1357</v>
      </c>
      <c r="D519" s="505" t="s">
        <v>1153</v>
      </c>
      <c r="E519" s="505" t="s">
        <v>1358</v>
      </c>
      <c r="G519" s="505">
        <v>7756</v>
      </c>
      <c r="H519" s="594">
        <v>1000000</v>
      </c>
    </row>
    <row r="520" spans="1:8" ht="36.4" customHeight="1">
      <c r="A520" s="505">
        <v>721</v>
      </c>
      <c r="B520" s="505" t="s">
        <v>2417</v>
      </c>
      <c r="C520" s="505" t="s">
        <v>1359</v>
      </c>
      <c r="D520" s="505" t="s">
        <v>2417</v>
      </c>
      <c r="E520" s="505" t="s">
        <v>1360</v>
      </c>
      <c r="G520" s="505">
        <v>7756</v>
      </c>
      <c r="H520" s="594">
        <v>990000</v>
      </c>
    </row>
    <row r="521" spans="1:8" ht="24.75" customHeight="1">
      <c r="A521" s="505">
        <v>722</v>
      </c>
      <c r="B521" s="505" t="s">
        <v>2522</v>
      </c>
      <c r="C521" s="505" t="s">
        <v>1361</v>
      </c>
      <c r="D521" s="505" t="s">
        <v>2522</v>
      </c>
      <c r="E521" s="505" t="s">
        <v>1362</v>
      </c>
      <c r="G521" s="505">
        <v>7756</v>
      </c>
      <c r="H521" s="594">
        <v>990000</v>
      </c>
    </row>
    <row r="522" spans="1:8" ht="36.4" customHeight="1">
      <c r="A522" s="505">
        <v>723</v>
      </c>
      <c r="B522" s="505" t="s">
        <v>2223</v>
      </c>
      <c r="C522" s="505" t="s">
        <v>1363</v>
      </c>
      <c r="D522" s="505" t="s">
        <v>2223</v>
      </c>
      <c r="E522" s="505" t="s">
        <v>1364</v>
      </c>
      <c r="G522" s="505">
        <v>7756</v>
      </c>
      <c r="H522" s="594">
        <v>2673000</v>
      </c>
    </row>
    <row r="523" spans="1:8" ht="24.75" customHeight="1">
      <c r="A523" s="505">
        <v>724</v>
      </c>
      <c r="B523" s="505" t="s">
        <v>2276</v>
      </c>
      <c r="C523" s="505" t="s">
        <v>1365</v>
      </c>
      <c r="D523" s="505" t="s">
        <v>2276</v>
      </c>
      <c r="E523" s="505" t="s">
        <v>1366</v>
      </c>
      <c r="G523" s="505">
        <v>7756</v>
      </c>
      <c r="H523" s="594">
        <v>990000</v>
      </c>
    </row>
    <row r="524" spans="1:8" ht="24.75" customHeight="1">
      <c r="A524" s="505">
        <v>725</v>
      </c>
      <c r="B524" s="505" t="s">
        <v>904</v>
      </c>
      <c r="C524" s="505" t="s">
        <v>1367</v>
      </c>
      <c r="D524" s="505" t="s">
        <v>904</v>
      </c>
      <c r="E524" s="505" t="s">
        <v>1368</v>
      </c>
      <c r="G524" s="505">
        <v>7756</v>
      </c>
      <c r="H524" s="594">
        <v>990000</v>
      </c>
    </row>
    <row r="525" spans="1:8" ht="48" customHeight="1">
      <c r="A525" s="505">
        <v>726</v>
      </c>
      <c r="B525" s="505" t="s">
        <v>1369</v>
      </c>
      <c r="C525" s="505" t="s">
        <v>1370</v>
      </c>
      <c r="D525" s="505" t="s">
        <v>1369</v>
      </c>
      <c r="E525" s="505" t="s">
        <v>1371</v>
      </c>
      <c r="G525" s="505">
        <v>7756</v>
      </c>
      <c r="H525" s="594">
        <v>3300000</v>
      </c>
    </row>
    <row r="526" spans="1:8" ht="36.4" customHeight="1">
      <c r="A526" s="505">
        <v>727</v>
      </c>
      <c r="B526" s="505" t="s">
        <v>910</v>
      </c>
      <c r="C526" s="505" t="s">
        <v>1372</v>
      </c>
      <c r="D526" s="505" t="s">
        <v>910</v>
      </c>
      <c r="E526" s="505" t="s">
        <v>1373</v>
      </c>
      <c r="G526" s="505">
        <v>7756</v>
      </c>
      <c r="H526" s="594">
        <v>2453000</v>
      </c>
    </row>
    <row r="527" spans="1:8" ht="36.4" customHeight="1">
      <c r="A527" s="505">
        <v>728</v>
      </c>
      <c r="B527" s="505" t="s">
        <v>920</v>
      </c>
      <c r="C527" s="505" t="s">
        <v>1374</v>
      </c>
      <c r="D527" s="505" t="s">
        <v>920</v>
      </c>
      <c r="E527" s="505" t="s">
        <v>1375</v>
      </c>
      <c r="G527" s="505">
        <v>7756</v>
      </c>
      <c r="H527" s="594">
        <v>3800000</v>
      </c>
    </row>
    <row r="528" spans="1:8" ht="48" customHeight="1">
      <c r="A528" s="505">
        <v>738</v>
      </c>
      <c r="B528" s="505" t="s">
        <v>1337</v>
      </c>
      <c r="C528" s="505" t="s">
        <v>1376</v>
      </c>
      <c r="D528" s="505" t="s">
        <v>1337</v>
      </c>
      <c r="E528" s="505" t="s">
        <v>1377</v>
      </c>
      <c r="G528" s="505">
        <v>7756</v>
      </c>
      <c r="H528" s="594">
        <v>11340000</v>
      </c>
    </row>
    <row r="529" spans="1:8" ht="36.4" customHeight="1">
      <c r="A529" s="505">
        <v>739</v>
      </c>
      <c r="B529" s="505" t="s">
        <v>1638</v>
      </c>
      <c r="C529" s="505" t="s">
        <v>1378</v>
      </c>
      <c r="D529" s="505" t="s">
        <v>1638</v>
      </c>
      <c r="E529" s="505" t="s">
        <v>1379</v>
      </c>
      <c r="G529" s="505">
        <v>7756</v>
      </c>
      <c r="H529" s="594">
        <v>10500000</v>
      </c>
    </row>
    <row r="530" spans="1:8" ht="24.75" customHeight="1">
      <c r="A530" s="505">
        <v>740</v>
      </c>
      <c r="B530" s="505" t="s">
        <v>251</v>
      </c>
      <c r="C530" s="505" t="s">
        <v>1380</v>
      </c>
      <c r="D530" s="505" t="s">
        <v>251</v>
      </c>
      <c r="E530" s="505" t="s">
        <v>1381</v>
      </c>
      <c r="G530" s="505">
        <v>7756</v>
      </c>
      <c r="H530" s="594">
        <v>18297400</v>
      </c>
    </row>
    <row r="531" spans="1:8" ht="13.9" customHeight="1">
      <c r="A531" s="505">
        <v>741</v>
      </c>
      <c r="B531" s="505" t="s">
        <v>1382</v>
      </c>
      <c r="G531" s="505"/>
      <c r="H531" s="594">
        <v>57323400</v>
      </c>
    </row>
    <row r="532" spans="1:8" ht="36.4" customHeight="1">
      <c r="A532" s="505">
        <v>742</v>
      </c>
      <c r="B532" s="505" t="s">
        <v>2551</v>
      </c>
      <c r="C532" s="505" t="s">
        <v>1383</v>
      </c>
      <c r="D532" s="505" t="s">
        <v>2551</v>
      </c>
      <c r="E532" s="505" t="s">
        <v>691</v>
      </c>
      <c r="G532" s="505">
        <v>7757</v>
      </c>
      <c r="H532" s="594">
        <v>10284000</v>
      </c>
    </row>
    <row r="533" spans="1:8" ht="36.4" customHeight="1">
      <c r="A533" s="505">
        <v>743</v>
      </c>
      <c r="B533" s="505" t="s">
        <v>692</v>
      </c>
      <c r="C533" s="505" t="s">
        <v>693</v>
      </c>
      <c r="D533" s="505" t="s">
        <v>692</v>
      </c>
      <c r="E533" s="505" t="s">
        <v>694</v>
      </c>
      <c r="G533" s="505">
        <v>7757</v>
      </c>
      <c r="H533" s="594">
        <v>36112000</v>
      </c>
    </row>
    <row r="534" spans="1:8" ht="13.9" customHeight="1">
      <c r="A534" s="505">
        <v>744</v>
      </c>
      <c r="B534" s="505" t="s">
        <v>695</v>
      </c>
      <c r="G534" s="505"/>
      <c r="H534" s="594">
        <v>46396000</v>
      </c>
    </row>
    <row r="535" spans="1:8" ht="24.75" customHeight="1">
      <c r="A535" s="505">
        <v>745</v>
      </c>
      <c r="B535" s="505" t="s">
        <v>696</v>
      </c>
      <c r="C535" s="505" t="s">
        <v>1896</v>
      </c>
      <c r="D535" s="505" t="s">
        <v>696</v>
      </c>
      <c r="E535" s="505" t="s">
        <v>1897</v>
      </c>
      <c r="G535" s="505">
        <v>7758</v>
      </c>
      <c r="H535" s="594">
        <v>2800000</v>
      </c>
    </row>
    <row r="536" spans="1:8" ht="13.9" customHeight="1">
      <c r="A536" s="505">
        <v>746</v>
      </c>
      <c r="B536" s="505" t="s">
        <v>1898</v>
      </c>
      <c r="G536" s="505"/>
      <c r="H536" s="594">
        <v>2800000</v>
      </c>
    </row>
    <row r="537" spans="1:8" ht="13.9" customHeight="1">
      <c r="A537" s="505">
        <v>747</v>
      </c>
      <c r="B537" s="505" t="s">
        <v>1899</v>
      </c>
      <c r="G537" s="505"/>
      <c r="H537" s="594">
        <v>129739400</v>
      </c>
    </row>
    <row r="538" spans="1:8" ht="13.9" customHeight="1">
      <c r="A538" s="505">
        <v>748</v>
      </c>
      <c r="B538" s="505" t="s">
        <v>1900</v>
      </c>
      <c r="G538" s="505"/>
      <c r="H538" s="594">
        <v>129739400</v>
      </c>
    </row>
    <row r="539" spans="1:8" ht="13.9" customHeight="1">
      <c r="A539" s="505">
        <v>750</v>
      </c>
      <c r="B539" s="505" t="s">
        <v>1901</v>
      </c>
      <c r="G539" s="505"/>
      <c r="H539" s="594">
        <v>129739400</v>
      </c>
    </row>
    <row r="540" spans="1:8" ht="24.75" customHeight="1">
      <c r="A540" s="505">
        <v>753</v>
      </c>
      <c r="B540" s="505" t="s">
        <v>1153</v>
      </c>
      <c r="C540" s="505" t="s">
        <v>1902</v>
      </c>
      <c r="D540" s="505" t="s">
        <v>1153</v>
      </c>
      <c r="E540" s="505" t="s">
        <v>1903</v>
      </c>
      <c r="G540" s="505">
        <v>9055</v>
      </c>
      <c r="H540" s="594">
        <v>76000000</v>
      </c>
    </row>
    <row r="541" spans="1:8" ht="36.4" customHeight="1">
      <c r="A541" s="505">
        <v>754</v>
      </c>
      <c r="B541" s="505" t="s">
        <v>2377</v>
      </c>
      <c r="C541" s="505" t="s">
        <v>1904</v>
      </c>
      <c r="D541" s="505" t="s">
        <v>2377</v>
      </c>
      <c r="E541" s="505" t="s">
        <v>1905</v>
      </c>
      <c r="G541" s="505">
        <v>9055</v>
      </c>
      <c r="H541" s="594">
        <v>22660000</v>
      </c>
    </row>
    <row r="542" spans="1:8" ht="36.4" customHeight="1">
      <c r="A542" s="505">
        <v>755</v>
      </c>
      <c r="B542" s="505" t="s">
        <v>2417</v>
      </c>
      <c r="C542" s="505" t="s">
        <v>1906</v>
      </c>
      <c r="D542" s="505" t="s">
        <v>2417</v>
      </c>
      <c r="E542" s="505" t="s">
        <v>1907</v>
      </c>
      <c r="G542" s="505">
        <v>9055</v>
      </c>
      <c r="H542" s="594">
        <v>98890000</v>
      </c>
    </row>
    <row r="543" spans="1:8" ht="36.4" customHeight="1">
      <c r="A543" s="505">
        <v>756</v>
      </c>
      <c r="B543" s="505" t="s">
        <v>2531</v>
      </c>
      <c r="C543" s="505" t="s">
        <v>487</v>
      </c>
      <c r="D543" s="505" t="s">
        <v>2531</v>
      </c>
      <c r="E543" s="505" t="s">
        <v>488</v>
      </c>
      <c r="G543" s="505">
        <v>9055</v>
      </c>
      <c r="H543" s="594">
        <v>12100000</v>
      </c>
    </row>
    <row r="544" spans="1:8" ht="36.4" customHeight="1">
      <c r="A544" s="505">
        <v>757</v>
      </c>
      <c r="B544" s="505" t="s">
        <v>2223</v>
      </c>
      <c r="C544" s="505" t="s">
        <v>1908</v>
      </c>
      <c r="D544" s="505" t="s">
        <v>2223</v>
      </c>
      <c r="E544" s="505" t="s">
        <v>1909</v>
      </c>
      <c r="G544" s="505">
        <v>9055</v>
      </c>
      <c r="H544" s="594">
        <v>5610000</v>
      </c>
    </row>
    <row r="545" spans="1:8" ht="36.4" customHeight="1">
      <c r="A545" s="505">
        <v>758</v>
      </c>
      <c r="B545" s="505" t="s">
        <v>2038</v>
      </c>
      <c r="C545" s="505" t="s">
        <v>2039</v>
      </c>
      <c r="D545" s="505" t="s">
        <v>2038</v>
      </c>
      <c r="E545" s="505" t="s">
        <v>1910</v>
      </c>
      <c r="G545" s="505">
        <v>9055</v>
      </c>
      <c r="H545" s="594">
        <v>12100000</v>
      </c>
    </row>
    <row r="546" spans="1:8" ht="24.75" customHeight="1">
      <c r="A546" s="505">
        <v>759</v>
      </c>
      <c r="B546" s="505" t="s">
        <v>898</v>
      </c>
      <c r="C546" s="505" t="s">
        <v>2041</v>
      </c>
      <c r="D546" s="505" t="s">
        <v>898</v>
      </c>
      <c r="E546" s="505" t="s">
        <v>2042</v>
      </c>
      <c r="G546" s="505">
        <v>9055</v>
      </c>
      <c r="H546" s="594">
        <v>16500000</v>
      </c>
    </row>
    <row r="547" spans="1:8" ht="36.4" customHeight="1">
      <c r="A547" s="505">
        <v>760</v>
      </c>
      <c r="B547" s="505" t="s">
        <v>904</v>
      </c>
      <c r="C547" s="505" t="s">
        <v>503</v>
      </c>
      <c r="D547" s="505" t="s">
        <v>904</v>
      </c>
      <c r="E547" s="505" t="s">
        <v>2564</v>
      </c>
      <c r="G547" s="505">
        <v>9055</v>
      </c>
      <c r="H547" s="594">
        <v>9185000</v>
      </c>
    </row>
    <row r="548" spans="1:8" ht="36.4" customHeight="1">
      <c r="A548" s="505">
        <v>761</v>
      </c>
      <c r="B548" s="505" t="s">
        <v>1369</v>
      </c>
      <c r="C548" s="505" t="s">
        <v>1911</v>
      </c>
      <c r="D548" s="505" t="s">
        <v>1369</v>
      </c>
      <c r="E548" s="505" t="s">
        <v>309</v>
      </c>
      <c r="G548" s="505">
        <v>9055</v>
      </c>
      <c r="H548" s="594">
        <v>76000000</v>
      </c>
    </row>
    <row r="549" spans="1:8" ht="48" customHeight="1">
      <c r="A549" s="505">
        <v>762</v>
      </c>
      <c r="B549" s="505" t="s">
        <v>927</v>
      </c>
      <c r="C549" s="505" t="s">
        <v>2574</v>
      </c>
      <c r="D549" s="505" t="s">
        <v>927</v>
      </c>
      <c r="E549" s="505" t="s">
        <v>2575</v>
      </c>
      <c r="G549" s="505">
        <v>9055</v>
      </c>
      <c r="H549" s="594">
        <v>26400000</v>
      </c>
    </row>
    <row r="550" spans="1:8" ht="36.4" customHeight="1">
      <c r="A550" s="505">
        <v>772</v>
      </c>
      <c r="B550" s="505" t="s">
        <v>2576</v>
      </c>
      <c r="C550" s="505" t="s">
        <v>2577</v>
      </c>
      <c r="D550" s="505" t="s">
        <v>2576</v>
      </c>
      <c r="E550" s="505" t="s">
        <v>310</v>
      </c>
      <c r="G550" s="505">
        <v>9055</v>
      </c>
      <c r="H550" s="594">
        <v>5750000</v>
      </c>
    </row>
    <row r="551" spans="1:8" ht="36.4" customHeight="1">
      <c r="A551" s="505">
        <v>773</v>
      </c>
      <c r="B551" s="505" t="s">
        <v>70</v>
      </c>
      <c r="C551" s="505" t="s">
        <v>311</v>
      </c>
      <c r="D551" s="505" t="s">
        <v>70</v>
      </c>
      <c r="E551" s="505" t="s">
        <v>312</v>
      </c>
      <c r="G551" s="505">
        <v>9055</v>
      </c>
      <c r="H551" s="594">
        <v>99000000</v>
      </c>
    </row>
    <row r="552" spans="1:8" ht="24.75" customHeight="1">
      <c r="A552" s="505">
        <v>774</v>
      </c>
      <c r="B552" s="505" t="s">
        <v>338</v>
      </c>
      <c r="C552" s="505" t="s">
        <v>313</v>
      </c>
      <c r="D552" s="505" t="s">
        <v>338</v>
      </c>
      <c r="E552" s="505" t="s">
        <v>314</v>
      </c>
      <c r="G552" s="505">
        <v>9055</v>
      </c>
      <c r="H552" s="594">
        <v>99800000</v>
      </c>
    </row>
    <row r="553" spans="1:8" ht="36.4" customHeight="1">
      <c r="A553" s="505">
        <v>775</v>
      </c>
      <c r="B553" s="505" t="s">
        <v>1334</v>
      </c>
      <c r="C553" s="505" t="s">
        <v>315</v>
      </c>
      <c r="D553" s="505" t="s">
        <v>1334</v>
      </c>
      <c r="E553" s="505" t="s">
        <v>316</v>
      </c>
      <c r="G553" s="505">
        <v>9055</v>
      </c>
      <c r="H553" s="594">
        <v>25300000</v>
      </c>
    </row>
    <row r="554" spans="1:8" ht="24.75" customHeight="1">
      <c r="A554" s="505">
        <v>776</v>
      </c>
      <c r="B554" s="505" t="s">
        <v>2109</v>
      </c>
      <c r="C554" s="505" t="s">
        <v>756</v>
      </c>
      <c r="D554" s="505" t="s">
        <v>2109</v>
      </c>
      <c r="E554" s="505" t="s">
        <v>2585</v>
      </c>
      <c r="G554" s="505">
        <v>9055</v>
      </c>
      <c r="H554" s="594">
        <v>11900000</v>
      </c>
    </row>
    <row r="555" spans="1:8" ht="24.75" customHeight="1">
      <c r="A555" s="505">
        <v>777</v>
      </c>
      <c r="B555" s="505" t="s">
        <v>317</v>
      </c>
      <c r="C555" s="505" t="s">
        <v>318</v>
      </c>
      <c r="D555" s="505" t="s">
        <v>317</v>
      </c>
      <c r="E555" s="505" t="s">
        <v>647</v>
      </c>
      <c r="G555" s="505">
        <v>9055</v>
      </c>
      <c r="H555" s="594">
        <v>89500000</v>
      </c>
    </row>
    <row r="556" spans="1:8" ht="36.4" customHeight="1">
      <c r="A556" s="505">
        <v>778</v>
      </c>
      <c r="B556" s="505" t="s">
        <v>648</v>
      </c>
      <c r="C556" s="505" t="s">
        <v>649</v>
      </c>
      <c r="D556" s="505" t="s">
        <v>648</v>
      </c>
      <c r="E556" s="505" t="s">
        <v>50</v>
      </c>
      <c r="G556" s="505">
        <v>9055</v>
      </c>
      <c r="H556" s="594">
        <v>25800000</v>
      </c>
    </row>
    <row r="557" spans="1:8" ht="24.75" customHeight="1">
      <c r="A557" s="505">
        <v>779</v>
      </c>
      <c r="B557" s="505" t="s">
        <v>1342</v>
      </c>
      <c r="C557" s="505" t="s">
        <v>1343</v>
      </c>
      <c r="D557" s="505" t="s">
        <v>1342</v>
      </c>
      <c r="E557" s="505" t="s">
        <v>51</v>
      </c>
      <c r="G557" s="505">
        <v>9055</v>
      </c>
      <c r="H557" s="594">
        <v>8305000</v>
      </c>
    </row>
    <row r="558" spans="1:8" ht="36.4" customHeight="1">
      <c r="A558" s="505">
        <v>780</v>
      </c>
      <c r="B558" s="505" t="s">
        <v>1432</v>
      </c>
      <c r="C558" s="505" t="s">
        <v>52</v>
      </c>
      <c r="D558" s="505" t="s">
        <v>1432</v>
      </c>
      <c r="E558" s="505" t="s">
        <v>53</v>
      </c>
      <c r="G558" s="505">
        <v>9055</v>
      </c>
      <c r="H558" s="594">
        <v>5610000</v>
      </c>
    </row>
    <row r="559" spans="1:8" ht="48" customHeight="1">
      <c r="A559" s="505">
        <v>781</v>
      </c>
      <c r="B559" s="505" t="s">
        <v>637</v>
      </c>
      <c r="C559" s="505" t="s">
        <v>54</v>
      </c>
      <c r="D559" s="505" t="s">
        <v>637</v>
      </c>
      <c r="E559" s="505" t="s">
        <v>55</v>
      </c>
      <c r="G559" s="505">
        <v>9055</v>
      </c>
      <c r="H559" s="594">
        <v>49385000</v>
      </c>
    </row>
    <row r="560" spans="1:8" ht="13.9" customHeight="1">
      <c r="A560" s="505">
        <v>782</v>
      </c>
      <c r="B560" s="505" t="s">
        <v>56</v>
      </c>
      <c r="G560" s="505"/>
      <c r="H560" s="594">
        <v>775795000</v>
      </c>
    </row>
    <row r="561" spans="1:8" ht="48" customHeight="1">
      <c r="A561" s="505">
        <v>783</v>
      </c>
      <c r="B561" s="505" t="s">
        <v>379</v>
      </c>
      <c r="C561" s="505" t="s">
        <v>57</v>
      </c>
      <c r="D561" s="505" t="s">
        <v>379</v>
      </c>
      <c r="E561" s="505" t="s">
        <v>58</v>
      </c>
      <c r="G561" s="505">
        <v>9056</v>
      </c>
      <c r="H561" s="594">
        <v>28500000</v>
      </c>
    </row>
    <row r="562" spans="1:8" ht="13.9" customHeight="1">
      <c r="A562" s="505">
        <v>784</v>
      </c>
      <c r="B562" s="505" t="s">
        <v>59</v>
      </c>
      <c r="G562" s="505"/>
      <c r="H562" s="594">
        <v>28500000</v>
      </c>
    </row>
    <row r="563" spans="1:8" ht="36.4" customHeight="1">
      <c r="A563" s="505">
        <v>785</v>
      </c>
      <c r="B563" s="505" t="s">
        <v>2518</v>
      </c>
      <c r="C563" s="505" t="s">
        <v>1349</v>
      </c>
      <c r="D563" s="505" t="s">
        <v>2518</v>
      </c>
      <c r="E563" s="505" t="s">
        <v>1419</v>
      </c>
      <c r="G563" s="505">
        <v>9062</v>
      </c>
      <c r="H563" s="594">
        <v>13548003</v>
      </c>
    </row>
    <row r="564" spans="1:8" ht="13.9" customHeight="1">
      <c r="A564" s="505">
        <v>786</v>
      </c>
      <c r="B564" s="505" t="s">
        <v>60</v>
      </c>
      <c r="G564" s="505"/>
      <c r="H564" s="594">
        <v>13548003</v>
      </c>
    </row>
    <row r="565" spans="1:8" ht="36.4" customHeight="1">
      <c r="A565" s="505">
        <v>787</v>
      </c>
      <c r="B565" s="505" t="s">
        <v>2518</v>
      </c>
      <c r="C565" s="505" t="s">
        <v>1349</v>
      </c>
      <c r="D565" s="505" t="s">
        <v>2518</v>
      </c>
      <c r="E565" s="505" t="s">
        <v>1419</v>
      </c>
      <c r="G565" s="505">
        <v>9099</v>
      </c>
      <c r="H565" s="594">
        <v>6215000</v>
      </c>
    </row>
    <row r="566" spans="1:8" ht="13.9" customHeight="1">
      <c r="A566" s="505">
        <v>788</v>
      </c>
      <c r="B566" s="505" t="s">
        <v>61</v>
      </c>
      <c r="G566" s="505"/>
      <c r="H566" s="594">
        <v>6215000</v>
      </c>
    </row>
    <row r="567" spans="1:8" ht="13.9" customHeight="1">
      <c r="A567" s="505">
        <v>789</v>
      </c>
      <c r="B567" s="505" t="s">
        <v>62</v>
      </c>
      <c r="G567" s="505"/>
      <c r="H567" s="594">
        <v>824058003</v>
      </c>
    </row>
    <row r="568" spans="1:8" ht="13.9" customHeight="1">
      <c r="A568" s="505">
        <v>790</v>
      </c>
      <c r="B568" s="505" t="s">
        <v>63</v>
      </c>
      <c r="G568" s="505"/>
      <c r="H568" s="594">
        <v>824058003</v>
      </c>
    </row>
    <row r="569" spans="1:8" ht="13.9" customHeight="1">
      <c r="A569" s="505">
        <v>792</v>
      </c>
      <c r="B569" s="505" t="s">
        <v>64</v>
      </c>
      <c r="G569" s="505"/>
      <c r="H569" s="594">
        <v>824058003</v>
      </c>
    </row>
    <row r="570" spans="1:8" ht="13.9" customHeight="1">
      <c r="A570" s="505">
        <v>793</v>
      </c>
      <c r="B570" s="505" t="s">
        <v>65</v>
      </c>
      <c r="G570" s="505"/>
      <c r="H570" s="594">
        <v>40014965921</v>
      </c>
    </row>
    <row r="571" spans="1:8" ht="13.9" customHeight="1">
      <c r="A571" s="505">
        <v>794</v>
      </c>
      <c r="B571" s="505" t="s">
        <v>66</v>
      </c>
      <c r="G571" s="505"/>
      <c r="H571" s="594">
        <v>40014965921</v>
      </c>
    </row>
    <row r="572" spans="1:8" ht="13.9" customHeight="1">
      <c r="A572" s="505">
        <v>795</v>
      </c>
      <c r="B572" s="505" t="s">
        <v>67</v>
      </c>
      <c r="G572" s="505"/>
      <c r="H572" s="594">
        <v>40014965921</v>
      </c>
    </row>
    <row r="573" spans="1:8" ht="13.9" customHeight="1">
      <c r="A573" s="505">
        <v>797</v>
      </c>
      <c r="G573" s="505"/>
      <c r="H573" s="594">
        <v>40014965921</v>
      </c>
    </row>
    <row r="574" spans="1:8" ht="24.75" customHeight="1">
      <c r="A574" s="505">
        <v>813</v>
      </c>
      <c r="B574" s="505" t="s">
        <v>1557</v>
      </c>
      <c r="C574" s="505" t="s">
        <v>1558</v>
      </c>
      <c r="D574" s="505" t="s">
        <v>1557</v>
      </c>
      <c r="E574" s="505" t="s">
        <v>68</v>
      </c>
      <c r="G574" s="505">
        <v>6001</v>
      </c>
      <c r="H574" s="594">
        <v>48000000</v>
      </c>
    </row>
    <row r="575" spans="1:8" ht="24.75" customHeight="1">
      <c r="A575" s="505">
        <v>814</v>
      </c>
      <c r="B575" s="505" t="s">
        <v>2393</v>
      </c>
      <c r="C575" s="505" t="s">
        <v>1561</v>
      </c>
      <c r="D575" s="505" t="s">
        <v>2393</v>
      </c>
      <c r="E575" s="505" t="s">
        <v>1562</v>
      </c>
      <c r="G575" s="505">
        <v>6001</v>
      </c>
      <c r="H575" s="594">
        <v>45000000</v>
      </c>
    </row>
    <row r="576" spans="1:8" ht="24.75" customHeight="1">
      <c r="A576" s="505">
        <v>815</v>
      </c>
      <c r="B576" s="505" t="s">
        <v>1563</v>
      </c>
      <c r="C576" s="505" t="s">
        <v>1564</v>
      </c>
      <c r="D576" s="505" t="s">
        <v>1563</v>
      </c>
      <c r="E576" s="505" t="s">
        <v>2090</v>
      </c>
      <c r="G576" s="505">
        <v>6001</v>
      </c>
      <c r="H576" s="594">
        <v>50000000</v>
      </c>
    </row>
    <row r="577" spans="1:8" ht="24.75" customHeight="1">
      <c r="A577" s="505">
        <v>816</v>
      </c>
      <c r="B577" s="505" t="s">
        <v>2523</v>
      </c>
      <c r="C577" s="505" t="s">
        <v>1568</v>
      </c>
      <c r="D577" s="505" t="s">
        <v>2523</v>
      </c>
      <c r="E577" s="505" t="s">
        <v>2091</v>
      </c>
      <c r="G577" s="505">
        <v>6001</v>
      </c>
      <c r="H577" s="594">
        <v>84834000</v>
      </c>
    </row>
    <row r="578" spans="1:8" ht="24.75" customHeight="1">
      <c r="A578" s="505">
        <v>817</v>
      </c>
      <c r="B578" s="505" t="s">
        <v>2231</v>
      </c>
      <c r="C578" s="505" t="s">
        <v>1572</v>
      </c>
      <c r="D578" s="505" t="s">
        <v>2231</v>
      </c>
      <c r="E578" s="505" t="s">
        <v>2092</v>
      </c>
      <c r="G578" s="505">
        <v>6001</v>
      </c>
      <c r="H578" s="594">
        <v>73473000</v>
      </c>
    </row>
    <row r="579" spans="1:8" ht="24.75" customHeight="1">
      <c r="A579" s="505">
        <v>818</v>
      </c>
      <c r="B579" s="505" t="s">
        <v>1578</v>
      </c>
      <c r="C579" s="505" t="s">
        <v>1579</v>
      </c>
      <c r="D579" s="505" t="s">
        <v>1578</v>
      </c>
      <c r="E579" s="505" t="s">
        <v>2093</v>
      </c>
      <c r="G579" s="505">
        <v>6001</v>
      </c>
      <c r="H579" s="594">
        <v>70000000</v>
      </c>
    </row>
    <row r="580" spans="1:8" ht="24.75" customHeight="1">
      <c r="A580" s="505">
        <v>819</v>
      </c>
      <c r="B580" s="505" t="s">
        <v>93</v>
      </c>
      <c r="C580" s="505" t="s">
        <v>2102</v>
      </c>
      <c r="D580" s="505" t="s">
        <v>93</v>
      </c>
      <c r="E580" s="505" t="s">
        <v>2104</v>
      </c>
      <c r="G580" s="505">
        <v>6001</v>
      </c>
      <c r="H580" s="594">
        <v>49000000</v>
      </c>
    </row>
    <row r="581" spans="1:8" ht="24.75" customHeight="1">
      <c r="A581" s="505">
        <v>820</v>
      </c>
      <c r="B581" s="505" t="s">
        <v>1834</v>
      </c>
      <c r="C581" s="505" t="s">
        <v>2105</v>
      </c>
      <c r="D581" s="505" t="s">
        <v>1834</v>
      </c>
      <c r="E581" s="505" t="s">
        <v>2094</v>
      </c>
      <c r="G581" s="505">
        <v>6001</v>
      </c>
      <c r="H581" s="594">
        <v>58823600</v>
      </c>
    </row>
    <row r="582" spans="1:8" ht="24.75" customHeight="1">
      <c r="A582" s="505">
        <v>821</v>
      </c>
      <c r="B582" s="505" t="s">
        <v>2109</v>
      </c>
      <c r="C582" s="505">
        <v>23</v>
      </c>
      <c r="D582" s="505" t="s">
        <v>2109</v>
      </c>
      <c r="E582" s="505" t="s">
        <v>2095</v>
      </c>
      <c r="G582" s="505">
        <v>6001</v>
      </c>
      <c r="H582" s="594">
        <v>54500000</v>
      </c>
    </row>
    <row r="583" spans="1:8" ht="24.75" customHeight="1">
      <c r="A583" s="505">
        <v>822</v>
      </c>
      <c r="B583" s="505" t="s">
        <v>844</v>
      </c>
      <c r="C583" s="505">
        <v>25</v>
      </c>
      <c r="D583" s="505" t="s">
        <v>844</v>
      </c>
      <c r="E583" s="505" t="s">
        <v>845</v>
      </c>
      <c r="G583" s="505">
        <v>6001</v>
      </c>
      <c r="H583" s="594">
        <v>68968223</v>
      </c>
    </row>
    <row r="584" spans="1:8" ht="24.75" customHeight="1">
      <c r="A584" s="505">
        <v>823</v>
      </c>
      <c r="B584" s="505" t="s">
        <v>251</v>
      </c>
      <c r="C584" s="505" t="s">
        <v>2096</v>
      </c>
      <c r="D584" s="505" t="s">
        <v>251</v>
      </c>
      <c r="E584" s="505" t="s">
        <v>2097</v>
      </c>
      <c r="G584" s="505">
        <v>6001</v>
      </c>
      <c r="H584" s="594">
        <v>1536044584</v>
      </c>
    </row>
    <row r="585" spans="1:8" ht="13.9" customHeight="1">
      <c r="A585" s="505">
        <v>824</v>
      </c>
      <c r="B585" s="505" t="s">
        <v>251</v>
      </c>
      <c r="C585" s="505" t="s">
        <v>2098</v>
      </c>
      <c r="D585" s="505" t="s">
        <v>251</v>
      </c>
      <c r="E585" s="505" t="s">
        <v>2099</v>
      </c>
      <c r="G585" s="505">
        <v>6001</v>
      </c>
      <c r="H585" s="594">
        <v>174426200</v>
      </c>
    </row>
    <row r="586" spans="1:8" ht="13.9" customHeight="1">
      <c r="A586" s="505">
        <v>825</v>
      </c>
      <c r="B586" s="505" t="s">
        <v>848</v>
      </c>
      <c r="G586" s="505"/>
      <c r="H586" s="594">
        <v>2313069607</v>
      </c>
    </row>
    <row r="587" spans="1:8" ht="13.9" customHeight="1">
      <c r="A587" s="505">
        <v>826</v>
      </c>
      <c r="B587" s="505" t="s">
        <v>849</v>
      </c>
      <c r="G587" s="505"/>
      <c r="H587" s="594">
        <v>2313069607</v>
      </c>
    </row>
    <row r="588" spans="1:8" ht="13.9" customHeight="1">
      <c r="A588" s="505">
        <v>827</v>
      </c>
      <c r="B588" s="505" t="s">
        <v>850</v>
      </c>
      <c r="G588" s="505"/>
      <c r="H588" s="594">
        <v>2313069607</v>
      </c>
    </row>
    <row r="589" spans="1:8" ht="24.75" customHeight="1">
      <c r="A589" s="505">
        <v>831</v>
      </c>
      <c r="B589" s="505" t="s">
        <v>251</v>
      </c>
      <c r="C589" s="505" t="s">
        <v>2096</v>
      </c>
      <c r="D589" s="505" t="s">
        <v>251</v>
      </c>
      <c r="E589" s="505" t="s">
        <v>2097</v>
      </c>
      <c r="G589" s="505">
        <v>6101</v>
      </c>
      <c r="H589" s="594">
        <v>39625425</v>
      </c>
    </row>
    <row r="590" spans="1:8" ht="13.9" customHeight="1">
      <c r="A590" s="505">
        <v>832</v>
      </c>
      <c r="B590" s="505" t="s">
        <v>851</v>
      </c>
      <c r="G590" s="505"/>
      <c r="H590" s="594">
        <v>39625425</v>
      </c>
    </row>
    <row r="591" spans="1:8" ht="13.9" customHeight="1">
      <c r="A591" s="505">
        <v>833</v>
      </c>
      <c r="B591" s="505" t="s">
        <v>2411</v>
      </c>
      <c r="C591" s="505">
        <v>417</v>
      </c>
      <c r="D591" s="505" t="s">
        <v>2411</v>
      </c>
      <c r="E591" s="505" t="s">
        <v>2100</v>
      </c>
      <c r="G591" s="505">
        <v>6106</v>
      </c>
      <c r="H591" s="594">
        <v>160430400</v>
      </c>
    </row>
    <row r="592" spans="1:8" ht="24.75" customHeight="1">
      <c r="A592" s="505">
        <v>834</v>
      </c>
      <c r="B592" s="505" t="s">
        <v>1563</v>
      </c>
      <c r="C592" s="505">
        <v>467</v>
      </c>
      <c r="D592" s="505" t="s">
        <v>1563</v>
      </c>
      <c r="E592" s="505" t="s">
        <v>2101</v>
      </c>
      <c r="G592" s="505">
        <v>6106</v>
      </c>
      <c r="H592" s="594">
        <v>19901600</v>
      </c>
    </row>
    <row r="593" spans="1:8" ht="24.75" customHeight="1">
      <c r="A593" s="505">
        <v>835</v>
      </c>
      <c r="B593" s="505" t="s">
        <v>2421</v>
      </c>
      <c r="C593" s="505">
        <v>516</v>
      </c>
      <c r="D593" s="505" t="s">
        <v>2421</v>
      </c>
      <c r="E593" s="505" t="s">
        <v>1020</v>
      </c>
      <c r="G593" s="505">
        <v>6106</v>
      </c>
      <c r="H593" s="594">
        <v>2331900</v>
      </c>
    </row>
    <row r="594" spans="1:8" ht="13.9" customHeight="1">
      <c r="A594" s="505">
        <v>836</v>
      </c>
      <c r="B594" s="505" t="s">
        <v>482</v>
      </c>
      <c r="C594" s="505">
        <v>5114</v>
      </c>
      <c r="D594" s="505" t="s">
        <v>482</v>
      </c>
      <c r="E594" s="505" t="s">
        <v>1021</v>
      </c>
      <c r="G594" s="505">
        <v>6106</v>
      </c>
      <c r="H594" s="594">
        <v>148504800</v>
      </c>
    </row>
    <row r="595" spans="1:8" ht="24.75" customHeight="1">
      <c r="A595" s="505">
        <v>837</v>
      </c>
      <c r="B595" s="505" t="s">
        <v>2529</v>
      </c>
      <c r="C595" s="505">
        <v>5155</v>
      </c>
      <c r="D595" s="505" t="s">
        <v>2529</v>
      </c>
      <c r="E595" s="505" t="s">
        <v>1022</v>
      </c>
      <c r="G595" s="505">
        <v>6106</v>
      </c>
      <c r="H595" s="594">
        <v>33882100</v>
      </c>
    </row>
    <row r="596" spans="1:8" ht="24.75" customHeight="1">
      <c r="A596" s="505">
        <v>838</v>
      </c>
      <c r="B596" s="505" t="s">
        <v>1082</v>
      </c>
      <c r="C596" s="505">
        <v>6166</v>
      </c>
      <c r="D596" s="505" t="s">
        <v>1082</v>
      </c>
      <c r="E596" s="505" t="s">
        <v>1023</v>
      </c>
      <c r="G596" s="505">
        <v>6106</v>
      </c>
      <c r="H596" s="594">
        <v>108477200</v>
      </c>
    </row>
    <row r="597" spans="1:8" ht="24.75" customHeight="1">
      <c r="A597" s="505">
        <v>839</v>
      </c>
      <c r="B597" s="505" t="s">
        <v>1082</v>
      </c>
      <c r="C597" s="505">
        <v>6168</v>
      </c>
      <c r="D597" s="505" t="s">
        <v>1082</v>
      </c>
      <c r="E597" s="505" t="s">
        <v>1024</v>
      </c>
      <c r="G597" s="505">
        <v>6106</v>
      </c>
      <c r="H597" s="594">
        <v>19007600</v>
      </c>
    </row>
    <row r="598" spans="1:8" ht="24.75" customHeight="1">
      <c r="A598" s="505">
        <v>840</v>
      </c>
      <c r="B598" s="505" t="s">
        <v>1578</v>
      </c>
      <c r="C598" s="505">
        <v>7104</v>
      </c>
      <c r="D598" s="505" t="s">
        <v>1578</v>
      </c>
      <c r="E598" s="505" t="s">
        <v>1025</v>
      </c>
      <c r="G598" s="505">
        <v>6106</v>
      </c>
      <c r="H598" s="594">
        <v>20976000</v>
      </c>
    </row>
    <row r="599" spans="1:8" ht="13.9" customHeight="1">
      <c r="A599" s="505">
        <v>841</v>
      </c>
      <c r="B599" s="505" t="s">
        <v>918</v>
      </c>
      <c r="C599" s="505">
        <v>7201</v>
      </c>
      <c r="D599" s="505" t="s">
        <v>918</v>
      </c>
      <c r="E599" s="505" t="s">
        <v>1026</v>
      </c>
      <c r="G599" s="505">
        <v>6106</v>
      </c>
      <c r="H599" s="594">
        <v>118638800</v>
      </c>
    </row>
    <row r="600" spans="1:8" ht="36.4" customHeight="1">
      <c r="A600" s="505">
        <v>851</v>
      </c>
      <c r="B600" s="505" t="s">
        <v>1285</v>
      </c>
      <c r="C600" s="505">
        <v>958</v>
      </c>
      <c r="D600" s="505" t="s">
        <v>1285</v>
      </c>
      <c r="E600" s="505" t="s">
        <v>1027</v>
      </c>
      <c r="G600" s="505">
        <v>6106</v>
      </c>
      <c r="H600" s="594">
        <v>4388500</v>
      </c>
    </row>
    <row r="601" spans="1:8" ht="13.9" customHeight="1">
      <c r="A601" s="505">
        <v>852</v>
      </c>
      <c r="B601" s="505" t="s">
        <v>861</v>
      </c>
      <c r="C601" s="505">
        <v>982</v>
      </c>
      <c r="D601" s="505" t="s">
        <v>861</v>
      </c>
      <c r="E601" s="505" t="s">
        <v>2100</v>
      </c>
      <c r="G601" s="505">
        <v>6106</v>
      </c>
      <c r="H601" s="594">
        <v>126864700</v>
      </c>
    </row>
    <row r="602" spans="1:8" ht="13.9" customHeight="1">
      <c r="A602" s="505">
        <v>853</v>
      </c>
      <c r="B602" s="505" t="s">
        <v>1028</v>
      </c>
      <c r="C602" s="505">
        <v>10119</v>
      </c>
      <c r="D602" s="505" t="s">
        <v>1028</v>
      </c>
      <c r="E602" s="505" t="s">
        <v>2361</v>
      </c>
      <c r="G602" s="505">
        <v>6106</v>
      </c>
      <c r="H602" s="594">
        <v>111871800</v>
      </c>
    </row>
    <row r="603" spans="1:8" ht="13.9" customHeight="1">
      <c r="A603" s="505">
        <v>854</v>
      </c>
      <c r="B603" s="505" t="s">
        <v>633</v>
      </c>
      <c r="C603" s="505">
        <v>11161</v>
      </c>
      <c r="D603" s="505" t="s">
        <v>633</v>
      </c>
      <c r="E603" s="505" t="s">
        <v>2100</v>
      </c>
      <c r="G603" s="505">
        <v>6106</v>
      </c>
      <c r="H603" s="594">
        <v>108016900</v>
      </c>
    </row>
    <row r="604" spans="1:8" ht="13.9" customHeight="1">
      <c r="A604" s="505">
        <v>855</v>
      </c>
      <c r="B604" s="505" t="s">
        <v>864</v>
      </c>
      <c r="C604" s="505">
        <v>12152</v>
      </c>
      <c r="D604" s="505" t="s">
        <v>864</v>
      </c>
      <c r="E604" s="505" t="s">
        <v>2361</v>
      </c>
      <c r="G604" s="505">
        <v>6106</v>
      </c>
      <c r="H604" s="594">
        <v>109589200</v>
      </c>
    </row>
    <row r="605" spans="1:8" ht="13.9" customHeight="1">
      <c r="A605" s="505">
        <v>856</v>
      </c>
      <c r="B605" s="505" t="s">
        <v>864</v>
      </c>
      <c r="C605" s="505">
        <v>12176</v>
      </c>
      <c r="D605" s="505" t="s">
        <v>864</v>
      </c>
      <c r="E605" s="505" t="s">
        <v>2361</v>
      </c>
      <c r="G605" s="505">
        <v>6106</v>
      </c>
      <c r="H605" s="594">
        <v>9553900</v>
      </c>
    </row>
    <row r="606" spans="1:8" ht="24.75" customHeight="1">
      <c r="A606" s="505">
        <v>857</v>
      </c>
      <c r="B606" s="505" t="s">
        <v>1544</v>
      </c>
      <c r="C606" s="505">
        <v>12205</v>
      </c>
      <c r="D606" s="505" t="s">
        <v>1544</v>
      </c>
      <c r="E606" s="505" t="s">
        <v>1029</v>
      </c>
      <c r="G606" s="505">
        <v>6106</v>
      </c>
      <c r="H606" s="594">
        <v>865700</v>
      </c>
    </row>
    <row r="607" spans="1:8" ht="13.9" customHeight="1">
      <c r="A607" s="505">
        <v>858</v>
      </c>
      <c r="B607" s="505" t="s">
        <v>1030</v>
      </c>
      <c r="G607" s="505"/>
      <c r="H607" s="594">
        <v>1103301100</v>
      </c>
    </row>
    <row r="608" spans="1:8" ht="24.75" customHeight="1">
      <c r="A608" s="505">
        <v>859</v>
      </c>
      <c r="B608" s="505" t="s">
        <v>251</v>
      </c>
      <c r="C608" s="505" t="s">
        <v>2096</v>
      </c>
      <c r="D608" s="505" t="s">
        <v>251</v>
      </c>
      <c r="E608" s="505" t="s">
        <v>2097</v>
      </c>
      <c r="G608" s="505">
        <v>6107</v>
      </c>
      <c r="H608" s="594">
        <v>60690000</v>
      </c>
    </row>
    <row r="609" spans="1:8" ht="13.9" customHeight="1">
      <c r="A609" s="505">
        <v>860</v>
      </c>
      <c r="B609" s="505" t="s">
        <v>852</v>
      </c>
      <c r="G609" s="505"/>
      <c r="H609" s="594">
        <v>60690000</v>
      </c>
    </row>
    <row r="610" spans="1:8" ht="24.75" customHeight="1">
      <c r="A610" s="505">
        <v>861</v>
      </c>
      <c r="B610" s="505" t="s">
        <v>251</v>
      </c>
      <c r="C610" s="505" t="s">
        <v>2096</v>
      </c>
      <c r="D610" s="505" t="s">
        <v>251</v>
      </c>
      <c r="E610" s="505" t="s">
        <v>2097</v>
      </c>
      <c r="G610" s="505">
        <v>6112</v>
      </c>
      <c r="H610" s="594">
        <v>428899664</v>
      </c>
    </row>
    <row r="611" spans="1:8" ht="13.9" customHeight="1">
      <c r="A611" s="505">
        <v>862</v>
      </c>
      <c r="B611" s="505" t="s">
        <v>853</v>
      </c>
      <c r="G611" s="505"/>
      <c r="H611" s="594">
        <v>428899664</v>
      </c>
    </row>
    <row r="612" spans="1:8" ht="24.75" customHeight="1">
      <c r="A612" s="505">
        <v>863</v>
      </c>
      <c r="B612" s="505" t="s">
        <v>251</v>
      </c>
      <c r="C612" s="505" t="s">
        <v>2096</v>
      </c>
      <c r="D612" s="505" t="s">
        <v>251</v>
      </c>
      <c r="E612" s="505" t="s">
        <v>2097</v>
      </c>
      <c r="G612" s="505">
        <v>6113</v>
      </c>
      <c r="H612" s="594">
        <v>32655000</v>
      </c>
    </row>
    <row r="613" spans="1:8" ht="13.9" customHeight="1">
      <c r="A613" s="505">
        <v>864</v>
      </c>
      <c r="B613" s="505" t="s">
        <v>854</v>
      </c>
      <c r="G613" s="505"/>
      <c r="H613" s="594">
        <v>32655000</v>
      </c>
    </row>
    <row r="614" spans="1:8" ht="24.75" customHeight="1">
      <c r="A614" s="505">
        <v>865</v>
      </c>
      <c r="B614" s="505" t="s">
        <v>1028</v>
      </c>
      <c r="C614" s="505">
        <v>10116</v>
      </c>
      <c r="D614" s="505" t="s">
        <v>1028</v>
      </c>
      <c r="E614" s="505" t="s">
        <v>1031</v>
      </c>
      <c r="G614" s="505">
        <v>6114</v>
      </c>
      <c r="H614" s="594">
        <v>135172100</v>
      </c>
    </row>
    <row r="615" spans="1:8" ht="13.9" customHeight="1">
      <c r="A615" s="505">
        <v>866</v>
      </c>
      <c r="B615" s="505" t="s">
        <v>633</v>
      </c>
      <c r="C615" s="505">
        <v>11160</v>
      </c>
      <c r="D615" s="505" t="s">
        <v>633</v>
      </c>
      <c r="E615" s="505" t="s">
        <v>1032</v>
      </c>
      <c r="G615" s="505">
        <v>6114</v>
      </c>
      <c r="H615" s="594">
        <v>133906050</v>
      </c>
    </row>
    <row r="616" spans="1:8" ht="13.9" customHeight="1">
      <c r="A616" s="505">
        <v>867</v>
      </c>
      <c r="B616" s="505" t="s">
        <v>86</v>
      </c>
      <c r="G616" s="505"/>
      <c r="H616" s="594">
        <v>269078150</v>
      </c>
    </row>
    <row r="617" spans="1:8" ht="13.9" customHeight="1">
      <c r="A617" s="505">
        <v>868</v>
      </c>
      <c r="B617" s="505" t="s">
        <v>1839</v>
      </c>
      <c r="C617" s="505">
        <v>9227</v>
      </c>
      <c r="D617" s="505" t="s">
        <v>1839</v>
      </c>
      <c r="E617" s="505" t="s">
        <v>1033</v>
      </c>
      <c r="G617" s="505">
        <v>6116</v>
      </c>
      <c r="H617" s="594">
        <v>67424000</v>
      </c>
    </row>
    <row r="618" spans="1:8" ht="13.9" customHeight="1">
      <c r="A618" s="505">
        <v>869</v>
      </c>
      <c r="B618" s="505" t="s">
        <v>1839</v>
      </c>
      <c r="C618" s="505">
        <v>9228</v>
      </c>
      <c r="D618" s="505" t="s">
        <v>1839</v>
      </c>
      <c r="E618" s="505" t="s">
        <v>1034</v>
      </c>
      <c r="G618" s="505">
        <v>6116</v>
      </c>
      <c r="H618" s="594">
        <v>195343000</v>
      </c>
    </row>
    <row r="619" spans="1:8" ht="13.9" customHeight="1">
      <c r="A619" s="505">
        <v>870</v>
      </c>
      <c r="B619" s="505" t="s">
        <v>633</v>
      </c>
      <c r="C619" s="505">
        <v>11162</v>
      </c>
      <c r="D619" s="505" t="s">
        <v>633</v>
      </c>
      <c r="E619" s="505" t="s">
        <v>1035</v>
      </c>
      <c r="G619" s="505">
        <v>6116</v>
      </c>
      <c r="H619" s="594">
        <v>180218000</v>
      </c>
    </row>
    <row r="620" spans="1:8" ht="13.9" customHeight="1">
      <c r="A620" s="505">
        <v>871</v>
      </c>
      <c r="B620" s="505" t="s">
        <v>633</v>
      </c>
      <c r="C620" s="505">
        <v>11168</v>
      </c>
      <c r="D620" s="505" t="s">
        <v>633</v>
      </c>
      <c r="E620" s="505" t="s">
        <v>1036</v>
      </c>
      <c r="G620" s="505">
        <v>6116</v>
      </c>
      <c r="H620" s="594">
        <v>122106300</v>
      </c>
    </row>
    <row r="621" spans="1:8" ht="13.9" customHeight="1">
      <c r="A621" s="505">
        <v>872</v>
      </c>
      <c r="B621" s="505" t="s">
        <v>95</v>
      </c>
      <c r="G621" s="505"/>
      <c r="H621" s="594">
        <v>565091300</v>
      </c>
    </row>
    <row r="622" spans="1:8" ht="24.75" customHeight="1">
      <c r="A622" s="505">
        <v>873</v>
      </c>
      <c r="B622" s="505" t="s">
        <v>633</v>
      </c>
      <c r="C622" s="505">
        <v>11153</v>
      </c>
      <c r="D622" s="505" t="s">
        <v>633</v>
      </c>
      <c r="E622" s="505" t="s">
        <v>1037</v>
      </c>
      <c r="G622" s="505">
        <v>6149</v>
      </c>
      <c r="H622" s="594">
        <v>30532000</v>
      </c>
    </row>
    <row r="623" spans="1:8" ht="13.9" customHeight="1">
      <c r="A623" s="505">
        <v>874</v>
      </c>
      <c r="B623" s="505" t="s">
        <v>98</v>
      </c>
      <c r="G623" s="505"/>
      <c r="H623" s="594">
        <v>30532000</v>
      </c>
    </row>
    <row r="624" spans="1:8" ht="13.9" customHeight="1">
      <c r="A624" s="505">
        <v>875</v>
      </c>
      <c r="B624" s="505" t="s">
        <v>99</v>
      </c>
      <c r="G624" s="505"/>
      <c r="H624" s="594">
        <v>2529872639</v>
      </c>
    </row>
    <row r="625" spans="1:8" ht="13.9" customHeight="1">
      <c r="A625" s="505">
        <v>876</v>
      </c>
      <c r="B625" s="505" t="s">
        <v>100</v>
      </c>
      <c r="G625" s="505"/>
      <c r="H625" s="594">
        <v>2529872639</v>
      </c>
    </row>
    <row r="626" spans="1:8" ht="24.75" customHeight="1">
      <c r="A626" s="505">
        <v>880</v>
      </c>
      <c r="B626" s="505" t="s">
        <v>2393</v>
      </c>
      <c r="C626" s="505" t="s">
        <v>1561</v>
      </c>
      <c r="D626" s="505" t="s">
        <v>2393</v>
      </c>
      <c r="E626" s="505" t="s">
        <v>1562</v>
      </c>
      <c r="G626" s="505">
        <v>6301</v>
      </c>
      <c r="H626" s="594">
        <v>84473265</v>
      </c>
    </row>
    <row r="627" spans="1:8" ht="13.9" customHeight="1">
      <c r="A627" s="505">
        <v>881</v>
      </c>
      <c r="B627" s="505" t="s">
        <v>2231</v>
      </c>
      <c r="C627" s="505" t="s">
        <v>1574</v>
      </c>
      <c r="D627" s="505" t="s">
        <v>2231</v>
      </c>
      <c r="E627" s="505" t="s">
        <v>1575</v>
      </c>
      <c r="G627" s="505">
        <v>6301</v>
      </c>
      <c r="H627" s="594">
        <v>179580200</v>
      </c>
    </row>
    <row r="628" spans="1:8" ht="13.9" customHeight="1">
      <c r="A628" s="505">
        <v>882</v>
      </c>
      <c r="B628" s="505" t="s">
        <v>1834</v>
      </c>
      <c r="C628" s="505" t="s">
        <v>2107</v>
      </c>
      <c r="D628" s="505" t="s">
        <v>1834</v>
      </c>
      <c r="E628" s="505" t="s">
        <v>2108</v>
      </c>
      <c r="G628" s="505">
        <v>6301</v>
      </c>
      <c r="H628" s="594">
        <v>29873165</v>
      </c>
    </row>
    <row r="629" spans="1:8" ht="13.9" customHeight="1">
      <c r="A629" s="505">
        <v>883</v>
      </c>
      <c r="B629" s="505" t="s">
        <v>251</v>
      </c>
      <c r="C629" s="505" t="s">
        <v>2098</v>
      </c>
      <c r="D629" s="505" t="s">
        <v>251</v>
      </c>
      <c r="E629" s="505" t="s">
        <v>2099</v>
      </c>
      <c r="G629" s="505">
        <v>6301</v>
      </c>
      <c r="H629" s="594">
        <v>312131200</v>
      </c>
    </row>
    <row r="630" spans="1:8" ht="13.9" customHeight="1">
      <c r="A630" s="505">
        <v>884</v>
      </c>
      <c r="B630" s="505" t="s">
        <v>2271</v>
      </c>
      <c r="G630" s="505"/>
      <c r="H630" s="594">
        <v>606057830</v>
      </c>
    </row>
    <row r="631" spans="1:8" ht="13.9" customHeight="1">
      <c r="A631" s="505">
        <v>885</v>
      </c>
      <c r="B631" s="505" t="s">
        <v>251</v>
      </c>
      <c r="C631" s="505" t="s">
        <v>2098</v>
      </c>
      <c r="D631" s="505" t="s">
        <v>251</v>
      </c>
      <c r="E631" s="505" t="s">
        <v>2099</v>
      </c>
      <c r="G631" s="505">
        <v>6302</v>
      </c>
      <c r="H631" s="594">
        <v>55082000</v>
      </c>
    </row>
    <row r="632" spans="1:8" ht="13.9" customHeight="1">
      <c r="A632" s="505">
        <v>886</v>
      </c>
      <c r="B632" s="505" t="s">
        <v>2273</v>
      </c>
      <c r="G632" s="505"/>
      <c r="H632" s="594">
        <v>55082000</v>
      </c>
    </row>
    <row r="633" spans="1:8" ht="13.9" customHeight="1">
      <c r="A633" s="505">
        <v>887</v>
      </c>
      <c r="B633" s="505" t="s">
        <v>251</v>
      </c>
      <c r="C633" s="505" t="s">
        <v>2098</v>
      </c>
      <c r="D633" s="505" t="s">
        <v>251</v>
      </c>
      <c r="E633" s="505" t="s">
        <v>2099</v>
      </c>
      <c r="G633" s="505">
        <v>6304</v>
      </c>
      <c r="H633" s="594">
        <v>18360600</v>
      </c>
    </row>
    <row r="634" spans="1:8" ht="13.9" customHeight="1">
      <c r="A634" s="505">
        <v>888</v>
      </c>
      <c r="B634" s="505" t="s">
        <v>2283</v>
      </c>
      <c r="G634" s="505"/>
      <c r="H634" s="594">
        <v>18360600</v>
      </c>
    </row>
    <row r="635" spans="1:8" ht="13.9" customHeight="1">
      <c r="A635" s="505">
        <v>889</v>
      </c>
      <c r="B635" s="505" t="s">
        <v>2284</v>
      </c>
      <c r="G635" s="505"/>
      <c r="H635" s="594">
        <v>679500430</v>
      </c>
    </row>
    <row r="636" spans="1:8" ht="13.9" customHeight="1">
      <c r="A636" s="505">
        <v>890</v>
      </c>
      <c r="B636" s="505" t="s">
        <v>2285</v>
      </c>
      <c r="G636" s="505"/>
      <c r="H636" s="594">
        <v>679500430</v>
      </c>
    </row>
    <row r="637" spans="1:8" ht="24.75" customHeight="1">
      <c r="A637" s="505">
        <v>903</v>
      </c>
      <c r="B637" s="505" t="s">
        <v>1038</v>
      </c>
      <c r="C637" s="505">
        <v>174</v>
      </c>
      <c r="D637" s="505" t="s">
        <v>1038</v>
      </c>
      <c r="E637" s="505" t="s">
        <v>1039</v>
      </c>
      <c r="G637" s="595">
        <v>6404</v>
      </c>
      <c r="H637" s="594">
        <v>40024000</v>
      </c>
    </row>
    <row r="638" spans="1:8" ht="36.4" customHeight="1">
      <c r="A638" s="505">
        <v>904</v>
      </c>
      <c r="B638" s="505" t="s">
        <v>2378</v>
      </c>
      <c r="C638" s="505">
        <v>1134</v>
      </c>
      <c r="D638" s="505" t="s">
        <v>2378</v>
      </c>
      <c r="E638" s="505" t="s">
        <v>1040</v>
      </c>
      <c r="G638" s="595">
        <v>6404</v>
      </c>
      <c r="H638" s="594">
        <v>56000000</v>
      </c>
    </row>
    <row r="639" spans="1:8" ht="13.9" customHeight="1">
      <c r="A639" s="505">
        <v>905</v>
      </c>
      <c r="B639" s="505" t="s">
        <v>1041</v>
      </c>
      <c r="C639" s="505" t="s">
        <v>1042</v>
      </c>
      <c r="D639" s="505" t="s">
        <v>1041</v>
      </c>
      <c r="E639" s="505" t="s">
        <v>1043</v>
      </c>
      <c r="G639" s="595">
        <v>6404</v>
      </c>
      <c r="H639" s="594">
        <v>736584800</v>
      </c>
    </row>
    <row r="640" spans="1:8" ht="13.9" customHeight="1">
      <c r="A640" s="505">
        <v>906</v>
      </c>
      <c r="B640" s="505" t="s">
        <v>2541</v>
      </c>
      <c r="C640" s="505" t="s">
        <v>1044</v>
      </c>
      <c r="D640" s="505" t="s">
        <v>2541</v>
      </c>
      <c r="E640" s="505" t="s">
        <v>1045</v>
      </c>
      <c r="G640" s="595">
        <v>6404</v>
      </c>
      <c r="H640" s="594">
        <v>842879080</v>
      </c>
    </row>
    <row r="641" spans="1:8" ht="24.75" customHeight="1">
      <c r="A641" s="505">
        <v>907</v>
      </c>
      <c r="B641" s="505" t="s">
        <v>2547</v>
      </c>
      <c r="C641" s="505">
        <v>369</v>
      </c>
      <c r="D641" s="505" t="s">
        <v>2547</v>
      </c>
      <c r="E641" s="505" t="s">
        <v>1046</v>
      </c>
      <c r="G641" s="595">
        <v>6404</v>
      </c>
      <c r="H641" s="594">
        <v>22492000</v>
      </c>
    </row>
    <row r="642" spans="1:8" ht="24.75" customHeight="1">
      <c r="A642" s="505">
        <v>908</v>
      </c>
      <c r="B642" s="505" t="s">
        <v>2547</v>
      </c>
      <c r="C642" s="505">
        <v>370</v>
      </c>
      <c r="D642" s="505" t="s">
        <v>2547</v>
      </c>
      <c r="E642" s="505" t="s">
        <v>1047</v>
      </c>
      <c r="G642" s="595">
        <v>6404</v>
      </c>
      <c r="H642" s="594">
        <v>33667000</v>
      </c>
    </row>
    <row r="643" spans="1:8" ht="13.9" customHeight="1">
      <c r="A643" s="505">
        <v>909</v>
      </c>
      <c r="B643" s="505" t="s">
        <v>1048</v>
      </c>
      <c r="C643" s="505" t="s">
        <v>1049</v>
      </c>
      <c r="D643" s="505" t="s">
        <v>1048</v>
      </c>
      <c r="E643" s="505" t="s">
        <v>1050</v>
      </c>
      <c r="G643" s="595">
        <v>6404</v>
      </c>
      <c r="H643" s="594">
        <v>982682292</v>
      </c>
    </row>
    <row r="644" spans="1:8" ht="24.75" customHeight="1">
      <c r="A644" s="505">
        <v>910</v>
      </c>
      <c r="B644" s="505" t="s">
        <v>244</v>
      </c>
      <c r="C644" s="505">
        <v>4157</v>
      </c>
      <c r="D644" s="505" t="s">
        <v>244</v>
      </c>
      <c r="E644" s="505" t="s">
        <v>1051</v>
      </c>
      <c r="G644" s="595">
        <v>6404</v>
      </c>
      <c r="H644" s="594">
        <v>38656000</v>
      </c>
    </row>
    <row r="645" spans="1:8" ht="13.9" customHeight="1">
      <c r="A645" s="505">
        <v>911</v>
      </c>
      <c r="B645" s="505" t="s">
        <v>1052</v>
      </c>
      <c r="C645" s="505" t="s">
        <v>1053</v>
      </c>
      <c r="D645" s="505" t="s">
        <v>1052</v>
      </c>
      <c r="E645" s="505" t="s">
        <v>1054</v>
      </c>
      <c r="G645" s="595">
        <v>6404</v>
      </c>
      <c r="H645" s="594">
        <v>916614238</v>
      </c>
    </row>
    <row r="646" spans="1:8" ht="24.75" customHeight="1">
      <c r="A646" s="505">
        <v>912</v>
      </c>
      <c r="B646" s="505" t="s">
        <v>482</v>
      </c>
      <c r="C646" s="505">
        <v>5112</v>
      </c>
      <c r="D646" s="505" t="s">
        <v>482</v>
      </c>
      <c r="E646" s="505" t="s">
        <v>1055</v>
      </c>
      <c r="G646" s="595">
        <v>6404</v>
      </c>
      <c r="H646" s="594">
        <v>30558000</v>
      </c>
    </row>
    <row r="647" spans="1:8" ht="24.75" customHeight="1">
      <c r="A647" s="505">
        <v>913</v>
      </c>
      <c r="B647" s="505" t="s">
        <v>482</v>
      </c>
      <c r="C647" s="505">
        <v>5113</v>
      </c>
      <c r="D647" s="505" t="s">
        <v>482</v>
      </c>
      <c r="E647" s="505" t="s">
        <v>1056</v>
      </c>
      <c r="G647" s="595">
        <v>6404</v>
      </c>
      <c r="H647" s="594">
        <v>18480000</v>
      </c>
    </row>
    <row r="648" spans="1:8" ht="24.75" customHeight="1">
      <c r="A648" s="505">
        <v>914</v>
      </c>
      <c r="B648" s="505" t="s">
        <v>1057</v>
      </c>
      <c r="C648" s="505">
        <v>5190</v>
      </c>
      <c r="D648" s="505" t="s">
        <v>1057</v>
      </c>
      <c r="E648" s="505" t="s">
        <v>1058</v>
      </c>
      <c r="G648" s="595">
        <v>6404</v>
      </c>
      <c r="H648" s="594">
        <v>40006000</v>
      </c>
    </row>
    <row r="649" spans="1:8" ht="13.9" customHeight="1">
      <c r="A649" s="505">
        <v>915</v>
      </c>
      <c r="B649" s="505" t="s">
        <v>1059</v>
      </c>
      <c r="C649" s="505" t="s">
        <v>1060</v>
      </c>
      <c r="D649" s="505" t="s">
        <v>1059</v>
      </c>
      <c r="E649" s="505" t="s">
        <v>1061</v>
      </c>
      <c r="G649" s="595">
        <v>6404</v>
      </c>
      <c r="H649" s="594">
        <v>1030130786</v>
      </c>
    </row>
    <row r="650" spans="1:8" ht="24.75" customHeight="1">
      <c r="A650" s="505">
        <v>916</v>
      </c>
      <c r="B650" s="505" t="s">
        <v>918</v>
      </c>
      <c r="C650" s="505">
        <v>7203</v>
      </c>
      <c r="D650" s="505" t="s">
        <v>918</v>
      </c>
      <c r="E650" s="505" t="s">
        <v>1062</v>
      </c>
      <c r="G650" s="595">
        <v>6404</v>
      </c>
      <c r="H650" s="594">
        <v>69274000</v>
      </c>
    </row>
    <row r="651" spans="1:8" ht="13.9" customHeight="1">
      <c r="A651" s="505">
        <v>917</v>
      </c>
      <c r="B651" s="505" t="s">
        <v>918</v>
      </c>
      <c r="C651" s="505">
        <v>17</v>
      </c>
      <c r="D651" s="505" t="s">
        <v>918</v>
      </c>
      <c r="E651" s="505" t="s">
        <v>1063</v>
      </c>
      <c r="G651" s="595">
        <v>6404</v>
      </c>
      <c r="H651" s="594">
        <v>934310668</v>
      </c>
    </row>
    <row r="652" spans="1:8" ht="24.75" customHeight="1">
      <c r="A652" s="505">
        <v>918</v>
      </c>
      <c r="B652" s="505" t="s">
        <v>925</v>
      </c>
      <c r="C652" s="505">
        <v>864</v>
      </c>
      <c r="D652" s="505" t="s">
        <v>925</v>
      </c>
      <c r="E652" s="505" t="s">
        <v>1064</v>
      </c>
      <c r="G652" s="595">
        <v>6404</v>
      </c>
      <c r="H652" s="594">
        <v>79198000</v>
      </c>
    </row>
    <row r="653" spans="1:8" ht="13.9" customHeight="1">
      <c r="A653" s="505">
        <v>919</v>
      </c>
      <c r="B653" s="505" t="s">
        <v>1270</v>
      </c>
      <c r="C653" s="505">
        <v>18</v>
      </c>
      <c r="D653" s="505" t="s">
        <v>1270</v>
      </c>
      <c r="E653" s="505" t="s">
        <v>1065</v>
      </c>
      <c r="G653" s="595">
        <v>6404</v>
      </c>
      <c r="H653" s="594">
        <v>1040099142</v>
      </c>
    </row>
    <row r="654" spans="1:8" ht="24.75" customHeight="1">
      <c r="A654" s="505">
        <v>920</v>
      </c>
      <c r="B654" s="505" t="s">
        <v>1839</v>
      </c>
      <c r="C654" s="505">
        <v>19</v>
      </c>
      <c r="D654" s="505" t="s">
        <v>1839</v>
      </c>
      <c r="E654" s="505" t="s">
        <v>1066</v>
      </c>
      <c r="G654" s="595">
        <v>6404</v>
      </c>
      <c r="H654" s="594">
        <v>1070821491</v>
      </c>
    </row>
    <row r="655" spans="1:8" ht="24.75" customHeight="1">
      <c r="A655" s="505">
        <v>921</v>
      </c>
      <c r="B655" s="505" t="s">
        <v>1839</v>
      </c>
      <c r="C655" s="505">
        <v>22</v>
      </c>
      <c r="D655" s="505" t="s">
        <v>1839</v>
      </c>
      <c r="E655" s="505" t="s">
        <v>1067</v>
      </c>
      <c r="G655" s="595">
        <v>6404</v>
      </c>
      <c r="H655" s="594">
        <v>888205145</v>
      </c>
    </row>
    <row r="656" spans="1:8" ht="24.75" customHeight="1">
      <c r="A656" s="505">
        <v>922</v>
      </c>
      <c r="B656" s="505" t="s">
        <v>1839</v>
      </c>
      <c r="C656" s="505" t="s">
        <v>1068</v>
      </c>
      <c r="D656" s="505" t="s">
        <v>1839</v>
      </c>
      <c r="E656" s="505" t="s">
        <v>1069</v>
      </c>
      <c r="G656" s="595">
        <v>6404</v>
      </c>
      <c r="H656" s="594">
        <v>79170000</v>
      </c>
    </row>
    <row r="657" spans="1:8" ht="24.75" customHeight="1">
      <c r="A657" s="505">
        <v>923</v>
      </c>
      <c r="B657" s="505" t="s">
        <v>1839</v>
      </c>
      <c r="C657" s="505" t="s">
        <v>1068</v>
      </c>
      <c r="D657" s="505" t="s">
        <v>1839</v>
      </c>
      <c r="E657" s="505" t="s">
        <v>1070</v>
      </c>
      <c r="G657" s="595">
        <v>6404</v>
      </c>
      <c r="H657" s="594">
        <v>96714000</v>
      </c>
    </row>
    <row r="658" spans="1:8" ht="24.75" customHeight="1">
      <c r="A658" s="505">
        <v>924</v>
      </c>
      <c r="B658" s="505" t="s">
        <v>1839</v>
      </c>
      <c r="C658" s="505" t="s">
        <v>1068</v>
      </c>
      <c r="D658" s="505" t="s">
        <v>1839</v>
      </c>
      <c r="E658" s="505" t="s">
        <v>1071</v>
      </c>
      <c r="G658" s="595">
        <v>6404</v>
      </c>
      <c r="H658" s="594">
        <v>42728000</v>
      </c>
    </row>
    <row r="659" spans="1:8" ht="13.9" customHeight="1">
      <c r="A659" s="505">
        <v>925</v>
      </c>
      <c r="B659" s="505" t="s">
        <v>317</v>
      </c>
      <c r="C659" s="505" t="s">
        <v>1072</v>
      </c>
      <c r="D659" s="505" t="s">
        <v>317</v>
      </c>
      <c r="E659" s="505" t="s">
        <v>1073</v>
      </c>
      <c r="G659" s="595">
        <v>6404</v>
      </c>
      <c r="H659" s="594">
        <v>1151269638</v>
      </c>
    </row>
    <row r="660" spans="1:8" ht="24.75" customHeight="1">
      <c r="A660" s="505">
        <v>926</v>
      </c>
      <c r="B660" s="505" t="s">
        <v>633</v>
      </c>
      <c r="C660" s="505">
        <v>11159</v>
      </c>
      <c r="D660" s="505" t="s">
        <v>633</v>
      </c>
      <c r="E660" s="505" t="s">
        <v>1074</v>
      </c>
      <c r="G660" s="595">
        <v>6404</v>
      </c>
      <c r="H660" s="594">
        <v>99708000</v>
      </c>
    </row>
    <row r="661" spans="1:8" ht="36.4" customHeight="1">
      <c r="A661" s="505">
        <v>927</v>
      </c>
      <c r="B661" s="505" t="s">
        <v>153</v>
      </c>
      <c r="C661" s="505">
        <v>11206</v>
      </c>
      <c r="D661" s="505" t="s">
        <v>153</v>
      </c>
      <c r="E661" s="505" t="s">
        <v>1075</v>
      </c>
      <c r="G661" s="595">
        <v>6404</v>
      </c>
      <c r="H661" s="594">
        <v>99345400</v>
      </c>
    </row>
    <row r="662" spans="1:8" ht="36.4" customHeight="1">
      <c r="A662" s="505">
        <v>928</v>
      </c>
      <c r="B662" s="505" t="s">
        <v>153</v>
      </c>
      <c r="C662" s="505">
        <v>11207</v>
      </c>
      <c r="D662" s="505" t="s">
        <v>153</v>
      </c>
      <c r="E662" s="505" t="s">
        <v>1076</v>
      </c>
      <c r="G662" s="595">
        <v>6404</v>
      </c>
      <c r="H662" s="594">
        <v>24720800</v>
      </c>
    </row>
    <row r="663" spans="1:8" ht="24.75" customHeight="1">
      <c r="A663" s="505">
        <v>929</v>
      </c>
      <c r="B663" s="505" t="s">
        <v>153</v>
      </c>
      <c r="C663" s="505" t="s">
        <v>1077</v>
      </c>
      <c r="D663" s="505" t="s">
        <v>153</v>
      </c>
      <c r="E663" s="505" t="s">
        <v>1286</v>
      </c>
      <c r="G663" s="595">
        <v>6404</v>
      </c>
      <c r="H663" s="594">
        <v>142000000</v>
      </c>
    </row>
    <row r="664" spans="1:8" ht="24.75" customHeight="1">
      <c r="A664" s="505">
        <v>930</v>
      </c>
      <c r="B664" s="505" t="s">
        <v>153</v>
      </c>
      <c r="C664" s="505" t="s">
        <v>1077</v>
      </c>
      <c r="D664" s="505" t="s">
        <v>153</v>
      </c>
      <c r="E664" s="505" t="s">
        <v>1287</v>
      </c>
      <c r="G664" s="595">
        <v>6404</v>
      </c>
      <c r="H664" s="594">
        <v>80826000</v>
      </c>
    </row>
    <row r="665" spans="1:8" ht="48" customHeight="1">
      <c r="A665" s="505">
        <v>931</v>
      </c>
      <c r="B665" s="505" t="s">
        <v>2112</v>
      </c>
      <c r="C665" s="505">
        <v>12105</v>
      </c>
      <c r="D665" s="505" t="s">
        <v>2112</v>
      </c>
      <c r="E665" s="505" t="s">
        <v>1288</v>
      </c>
      <c r="G665" s="595">
        <v>6404</v>
      </c>
      <c r="H665" s="594">
        <v>15608200</v>
      </c>
    </row>
    <row r="666" spans="1:8" ht="36.4" customHeight="1">
      <c r="A666" s="505">
        <v>941</v>
      </c>
      <c r="B666" s="505" t="s">
        <v>864</v>
      </c>
      <c r="C666" s="505">
        <v>12167</v>
      </c>
      <c r="D666" s="505" t="s">
        <v>864</v>
      </c>
      <c r="E666" s="505" t="s">
        <v>1289</v>
      </c>
      <c r="G666" s="595">
        <v>6404</v>
      </c>
      <c r="H666" s="594">
        <v>111071600</v>
      </c>
    </row>
    <row r="667" spans="1:8" ht="13.9" customHeight="1">
      <c r="A667" s="505">
        <v>942</v>
      </c>
      <c r="B667" s="505" t="s">
        <v>864</v>
      </c>
      <c r="C667" s="505">
        <v>12168</v>
      </c>
      <c r="D667" s="505" t="s">
        <v>864</v>
      </c>
      <c r="E667" s="505" t="s">
        <v>1290</v>
      </c>
      <c r="G667" s="595">
        <v>6404</v>
      </c>
      <c r="H667" s="594">
        <v>2808000</v>
      </c>
    </row>
    <row r="668" spans="1:8" ht="24.75" customHeight="1">
      <c r="A668" s="505">
        <v>943</v>
      </c>
      <c r="B668" s="505" t="s">
        <v>864</v>
      </c>
      <c r="C668" s="505">
        <v>12177</v>
      </c>
      <c r="D668" s="505" t="s">
        <v>864</v>
      </c>
      <c r="E668" s="505" t="s">
        <v>1291</v>
      </c>
      <c r="G668" s="595">
        <v>6404</v>
      </c>
      <c r="H668" s="594">
        <v>17280000</v>
      </c>
    </row>
    <row r="669" spans="1:8" ht="13.9" customHeight="1">
      <c r="A669" s="505">
        <v>944</v>
      </c>
      <c r="B669" s="505" t="s">
        <v>1544</v>
      </c>
      <c r="C669" s="505" t="s">
        <v>1292</v>
      </c>
      <c r="D669" s="505" t="s">
        <v>1544</v>
      </c>
      <c r="E669" s="505" t="s">
        <v>1293</v>
      </c>
      <c r="G669" s="595">
        <v>6404</v>
      </c>
      <c r="H669" s="594">
        <v>2500000000</v>
      </c>
    </row>
    <row r="670" spans="1:8" ht="24.75" customHeight="1">
      <c r="A670" s="505">
        <v>945</v>
      </c>
      <c r="B670" s="505" t="s">
        <v>1544</v>
      </c>
      <c r="C670" s="505" t="s">
        <v>1294</v>
      </c>
      <c r="D670" s="505" t="s">
        <v>1544</v>
      </c>
      <c r="E670" s="505" t="s">
        <v>2511</v>
      </c>
      <c r="G670" s="595">
        <v>6404</v>
      </c>
      <c r="H670" s="594">
        <v>117677000</v>
      </c>
    </row>
    <row r="671" spans="1:8" ht="13.9" customHeight="1">
      <c r="A671" s="505">
        <v>946</v>
      </c>
      <c r="B671" s="505" t="s">
        <v>2512</v>
      </c>
      <c r="G671" s="505"/>
      <c r="H671" s="594">
        <v>13451609280</v>
      </c>
    </row>
    <row r="672" spans="1:8" ht="13.9" customHeight="1">
      <c r="A672" s="505">
        <v>947</v>
      </c>
      <c r="B672" s="505" t="s">
        <v>2289</v>
      </c>
      <c r="G672" s="505"/>
      <c r="H672" s="594">
        <v>13451609280</v>
      </c>
    </row>
    <row r="673" spans="1:8" ht="13.9" customHeight="1">
      <c r="A673" s="505">
        <v>948</v>
      </c>
      <c r="B673" s="505" t="s">
        <v>2290</v>
      </c>
      <c r="G673" s="505"/>
      <c r="H673" s="594">
        <v>13451609280</v>
      </c>
    </row>
    <row r="674" spans="1:8" ht="13.9" customHeight="1">
      <c r="A674" s="505">
        <v>950</v>
      </c>
      <c r="B674" s="505" t="s">
        <v>2291</v>
      </c>
      <c r="G674" s="505"/>
      <c r="H674" s="594">
        <v>18974051956</v>
      </c>
    </row>
    <row r="675" spans="1:8" ht="36.4" customHeight="1">
      <c r="A675" s="505">
        <v>953</v>
      </c>
      <c r="B675" s="505" t="s">
        <v>2303</v>
      </c>
      <c r="C675" s="505" t="s">
        <v>2513</v>
      </c>
      <c r="D675" s="505" t="s">
        <v>2303</v>
      </c>
      <c r="E675" s="505" t="s">
        <v>1384</v>
      </c>
      <c r="G675" s="505">
        <v>6501</v>
      </c>
      <c r="H675" s="594">
        <v>179752732</v>
      </c>
    </row>
    <row r="676" spans="1:8" ht="13.9" customHeight="1">
      <c r="A676" s="505">
        <v>954</v>
      </c>
      <c r="B676" s="505" t="s">
        <v>2306</v>
      </c>
      <c r="G676" s="505"/>
      <c r="H676" s="594">
        <v>179752732</v>
      </c>
    </row>
    <row r="677" spans="1:8" ht="24.75" customHeight="1">
      <c r="A677" s="505">
        <v>955</v>
      </c>
      <c r="B677" s="505" t="s">
        <v>2409</v>
      </c>
      <c r="C677" s="505" t="s">
        <v>1385</v>
      </c>
      <c r="D677" s="505" t="s">
        <v>2409</v>
      </c>
      <c r="E677" s="505" t="s">
        <v>1386</v>
      </c>
      <c r="G677" s="505">
        <v>6503</v>
      </c>
      <c r="H677" s="594">
        <v>81399800</v>
      </c>
    </row>
    <row r="678" spans="1:8" ht="36.4" customHeight="1">
      <c r="A678" s="505">
        <v>956</v>
      </c>
      <c r="B678" s="505" t="s">
        <v>2419</v>
      </c>
      <c r="C678" s="505" t="s">
        <v>1387</v>
      </c>
      <c r="D678" s="505" t="s">
        <v>2419</v>
      </c>
      <c r="E678" s="505" t="s">
        <v>1388</v>
      </c>
      <c r="G678" s="505">
        <v>6503</v>
      </c>
      <c r="H678" s="594">
        <v>99413250</v>
      </c>
    </row>
    <row r="679" spans="1:8" ht="36.4" customHeight="1">
      <c r="A679" s="505">
        <v>957</v>
      </c>
      <c r="B679" s="505" t="s">
        <v>2527</v>
      </c>
      <c r="C679" s="505" t="s">
        <v>1389</v>
      </c>
      <c r="D679" s="505" t="s">
        <v>2527</v>
      </c>
      <c r="E679" s="505" t="s">
        <v>1390</v>
      </c>
      <c r="G679" s="505">
        <v>6503</v>
      </c>
      <c r="H679" s="594">
        <v>88097500</v>
      </c>
    </row>
    <row r="680" spans="1:8" ht="24.75" customHeight="1">
      <c r="A680" s="505">
        <v>958</v>
      </c>
      <c r="B680" s="505" t="s">
        <v>1391</v>
      </c>
      <c r="C680" s="505" t="s">
        <v>1392</v>
      </c>
      <c r="D680" s="505" t="s">
        <v>1391</v>
      </c>
      <c r="E680" s="505" t="s">
        <v>1393</v>
      </c>
      <c r="G680" s="505">
        <v>6503</v>
      </c>
      <c r="H680" s="594">
        <v>77551800</v>
      </c>
    </row>
    <row r="681" spans="1:8" ht="36.4" customHeight="1">
      <c r="A681" s="505">
        <v>959</v>
      </c>
      <c r="B681" s="505" t="s">
        <v>2109</v>
      </c>
      <c r="C681" s="505" t="s">
        <v>1394</v>
      </c>
      <c r="D681" s="505" t="s">
        <v>2109</v>
      </c>
      <c r="E681" s="505" t="s">
        <v>1395</v>
      </c>
      <c r="G681" s="505">
        <v>6503</v>
      </c>
      <c r="H681" s="594">
        <v>96381300</v>
      </c>
    </row>
    <row r="682" spans="1:8" ht="36.4" customHeight="1">
      <c r="A682" s="505">
        <v>960</v>
      </c>
      <c r="B682" s="505" t="s">
        <v>381</v>
      </c>
      <c r="C682" s="505" t="s">
        <v>1396</v>
      </c>
      <c r="D682" s="505" t="s">
        <v>381</v>
      </c>
      <c r="E682" s="505" t="s">
        <v>1397</v>
      </c>
      <c r="G682" s="505">
        <v>6503</v>
      </c>
      <c r="H682" s="594">
        <v>106950650</v>
      </c>
    </row>
    <row r="683" spans="1:8" ht="24.75" customHeight="1">
      <c r="A683" s="505">
        <v>961</v>
      </c>
      <c r="B683" s="505" t="s">
        <v>48</v>
      </c>
      <c r="C683" s="505" t="s">
        <v>1398</v>
      </c>
      <c r="D683" s="505" t="s">
        <v>48</v>
      </c>
      <c r="E683" s="505" t="s">
        <v>1399</v>
      </c>
      <c r="G683" s="505">
        <v>6503</v>
      </c>
      <c r="H683" s="594">
        <v>83744550</v>
      </c>
    </row>
    <row r="684" spans="1:8" ht="13.9" customHeight="1">
      <c r="A684" s="505">
        <v>962</v>
      </c>
      <c r="B684" s="505" t="s">
        <v>1400</v>
      </c>
      <c r="G684" s="505"/>
      <c r="H684" s="594">
        <v>633538850</v>
      </c>
    </row>
    <row r="685" spans="1:8" ht="13.9" customHeight="1">
      <c r="A685" s="505">
        <v>963</v>
      </c>
      <c r="B685" s="505" t="s">
        <v>2026</v>
      </c>
      <c r="G685" s="505"/>
      <c r="H685" s="594">
        <v>813291582</v>
      </c>
    </row>
    <row r="686" spans="1:8" ht="13.9" customHeight="1">
      <c r="A686" s="505">
        <v>964</v>
      </c>
      <c r="B686" s="505" t="s">
        <v>2027</v>
      </c>
      <c r="G686" s="505"/>
      <c r="H686" s="594">
        <v>813291582</v>
      </c>
    </row>
    <row r="687" spans="1:8" ht="24.75" customHeight="1">
      <c r="A687" s="505">
        <v>968</v>
      </c>
      <c r="B687" s="505" t="s">
        <v>1401</v>
      </c>
      <c r="C687" s="505">
        <v>5208</v>
      </c>
      <c r="D687" s="505" t="s">
        <v>1401</v>
      </c>
      <c r="E687" s="505" t="s">
        <v>1402</v>
      </c>
      <c r="G687" s="505">
        <v>6551</v>
      </c>
      <c r="H687" s="594">
        <v>367000</v>
      </c>
    </row>
    <row r="688" spans="1:8" ht="24.75" customHeight="1">
      <c r="A688" s="505">
        <v>969</v>
      </c>
      <c r="B688" s="505" t="s">
        <v>2276</v>
      </c>
      <c r="C688" s="505">
        <v>6124</v>
      </c>
      <c r="D688" s="505" t="s">
        <v>2276</v>
      </c>
      <c r="E688" s="505" t="s">
        <v>1403</v>
      </c>
      <c r="G688" s="505">
        <v>6551</v>
      </c>
      <c r="H688" s="594">
        <v>21875000</v>
      </c>
    </row>
    <row r="689" spans="1:8" ht="13.9" customHeight="1">
      <c r="A689" s="505">
        <v>970</v>
      </c>
      <c r="B689" s="505" t="s">
        <v>913</v>
      </c>
      <c r="C689" s="505">
        <v>7166</v>
      </c>
      <c r="D689" s="505" t="s">
        <v>913</v>
      </c>
      <c r="E689" s="505" t="s">
        <v>1404</v>
      </c>
      <c r="G689" s="505">
        <v>6551</v>
      </c>
      <c r="H689" s="594">
        <v>4575000</v>
      </c>
    </row>
    <row r="690" spans="1:8" ht="48" customHeight="1">
      <c r="A690" s="505">
        <v>971</v>
      </c>
      <c r="B690" s="505" t="s">
        <v>861</v>
      </c>
      <c r="C690" s="505">
        <v>979</v>
      </c>
      <c r="D690" s="505" t="s">
        <v>861</v>
      </c>
      <c r="E690" s="505" t="s">
        <v>1405</v>
      </c>
      <c r="G690" s="505">
        <v>6551</v>
      </c>
      <c r="H690" s="594">
        <v>6864000</v>
      </c>
    </row>
    <row r="691" spans="1:8" ht="36.4" customHeight="1">
      <c r="A691" s="505">
        <v>981</v>
      </c>
      <c r="B691" s="505" t="s">
        <v>861</v>
      </c>
      <c r="C691" s="505">
        <v>980</v>
      </c>
      <c r="D691" s="505" t="s">
        <v>861</v>
      </c>
      <c r="E691" s="505" t="s">
        <v>2590</v>
      </c>
      <c r="G691" s="505">
        <v>6551</v>
      </c>
      <c r="H691" s="594">
        <v>9438000</v>
      </c>
    </row>
    <row r="692" spans="1:8" ht="13.9" customHeight="1">
      <c r="A692" s="505">
        <v>982</v>
      </c>
      <c r="B692" s="505" t="s">
        <v>1347</v>
      </c>
      <c r="G692" s="505"/>
      <c r="H692" s="594">
        <v>43119000</v>
      </c>
    </row>
    <row r="693" spans="1:8" ht="24.75" customHeight="1">
      <c r="A693" s="505">
        <v>983</v>
      </c>
      <c r="B693" s="505" t="s">
        <v>2591</v>
      </c>
      <c r="C693" s="505">
        <v>9111</v>
      </c>
      <c r="D693" s="505" t="s">
        <v>2591</v>
      </c>
      <c r="E693" s="505" t="s">
        <v>2592</v>
      </c>
      <c r="G693" s="505">
        <v>6552</v>
      </c>
      <c r="H693" s="594">
        <v>4945000</v>
      </c>
    </row>
    <row r="694" spans="1:8" ht="13.9" customHeight="1">
      <c r="A694" s="505">
        <v>984</v>
      </c>
      <c r="B694" s="505" t="s">
        <v>698</v>
      </c>
      <c r="G694" s="505"/>
      <c r="H694" s="594">
        <v>4945000</v>
      </c>
    </row>
    <row r="695" spans="1:8" ht="13.9" customHeight="1">
      <c r="A695" s="505">
        <v>985</v>
      </c>
      <c r="B695" s="505" t="s">
        <v>1839</v>
      </c>
      <c r="C695" s="505">
        <v>9225</v>
      </c>
      <c r="D695" s="505" t="s">
        <v>1839</v>
      </c>
      <c r="E695" s="505" t="s">
        <v>2593</v>
      </c>
      <c r="G695" s="505">
        <v>6553</v>
      </c>
      <c r="H695" s="594">
        <v>59283300</v>
      </c>
    </row>
    <row r="696" spans="1:8" ht="13.9" customHeight="1">
      <c r="A696" s="505">
        <v>986</v>
      </c>
      <c r="B696" s="505" t="s">
        <v>1028</v>
      </c>
      <c r="C696" s="505">
        <v>10117</v>
      </c>
      <c r="D696" s="505" t="s">
        <v>1028</v>
      </c>
      <c r="E696" s="505" t="s">
        <v>2594</v>
      </c>
      <c r="G696" s="505">
        <v>6553</v>
      </c>
      <c r="H696" s="594">
        <v>59823300</v>
      </c>
    </row>
    <row r="697" spans="1:8" ht="13.9" customHeight="1">
      <c r="A697" s="505">
        <v>987</v>
      </c>
      <c r="B697" s="505" t="s">
        <v>704</v>
      </c>
      <c r="G697" s="505"/>
      <c r="H697" s="594">
        <v>119106600</v>
      </c>
    </row>
    <row r="698" spans="1:8" ht="24.75" customHeight="1">
      <c r="A698" s="505">
        <v>988</v>
      </c>
      <c r="B698" s="505" t="s">
        <v>2231</v>
      </c>
      <c r="C698" s="505">
        <v>6118</v>
      </c>
      <c r="D698" s="505" t="s">
        <v>2231</v>
      </c>
      <c r="E698" s="505" t="s">
        <v>2595</v>
      </c>
      <c r="G698" s="505">
        <v>6599</v>
      </c>
      <c r="H698" s="594">
        <v>8940000</v>
      </c>
    </row>
    <row r="699" spans="1:8" ht="36.4" customHeight="1">
      <c r="A699" s="505">
        <v>989</v>
      </c>
      <c r="B699" s="505" t="s">
        <v>1276</v>
      </c>
      <c r="C699" s="505">
        <v>933</v>
      </c>
      <c r="D699" s="505" t="s">
        <v>1276</v>
      </c>
      <c r="E699" s="505" t="s">
        <v>2596</v>
      </c>
      <c r="G699" s="505">
        <v>6599</v>
      </c>
      <c r="H699" s="594">
        <v>2475000</v>
      </c>
    </row>
    <row r="700" spans="1:8" ht="24.75" customHeight="1">
      <c r="A700" s="505">
        <v>990</v>
      </c>
      <c r="B700" s="505" t="s">
        <v>2597</v>
      </c>
      <c r="C700" s="505">
        <v>1024</v>
      </c>
      <c r="D700" s="505" t="s">
        <v>2597</v>
      </c>
      <c r="E700" s="505" t="s">
        <v>2598</v>
      </c>
      <c r="G700" s="505">
        <v>6599</v>
      </c>
      <c r="H700" s="594">
        <v>1200000</v>
      </c>
    </row>
    <row r="701" spans="1:8" ht="13.9" customHeight="1">
      <c r="A701" s="505">
        <v>991</v>
      </c>
      <c r="B701" s="505" t="s">
        <v>77</v>
      </c>
      <c r="G701" s="505"/>
      <c r="H701" s="594">
        <v>12615000</v>
      </c>
    </row>
    <row r="702" spans="1:8" ht="13.9" customHeight="1">
      <c r="A702" s="505">
        <v>992</v>
      </c>
      <c r="B702" s="505" t="s">
        <v>78</v>
      </c>
      <c r="G702" s="505"/>
      <c r="H702" s="594">
        <v>179785600</v>
      </c>
    </row>
    <row r="703" spans="1:8" ht="13.9" customHeight="1">
      <c r="A703" s="505">
        <v>993</v>
      </c>
      <c r="B703" s="505" t="s">
        <v>79</v>
      </c>
      <c r="G703" s="505"/>
      <c r="H703" s="594">
        <v>179785600</v>
      </c>
    </row>
    <row r="704" spans="1:8" ht="24.75" customHeight="1">
      <c r="A704" s="505">
        <v>997</v>
      </c>
      <c r="B704" s="505" t="s">
        <v>2591</v>
      </c>
      <c r="C704" s="505">
        <v>9111</v>
      </c>
      <c r="D704" s="505" t="s">
        <v>2591</v>
      </c>
      <c r="E704" s="505" t="s">
        <v>2592</v>
      </c>
      <c r="G704" s="505">
        <v>6601</v>
      </c>
      <c r="H704" s="594">
        <v>800000</v>
      </c>
    </row>
    <row r="705" spans="1:8" ht="24.75" customHeight="1">
      <c r="A705" s="505">
        <v>998</v>
      </c>
      <c r="B705" s="505" t="s">
        <v>1028</v>
      </c>
      <c r="C705" s="505">
        <v>10118</v>
      </c>
      <c r="D705" s="505" t="s">
        <v>1028</v>
      </c>
      <c r="E705" s="505" t="s">
        <v>2599</v>
      </c>
      <c r="G705" s="505">
        <v>6601</v>
      </c>
      <c r="H705" s="594">
        <v>1646100</v>
      </c>
    </row>
    <row r="706" spans="1:8" ht="13.9" customHeight="1">
      <c r="A706" s="505">
        <v>999</v>
      </c>
      <c r="B706" s="505" t="s">
        <v>1695</v>
      </c>
      <c r="G706" s="505"/>
      <c r="H706" s="594">
        <v>2446100</v>
      </c>
    </row>
    <row r="707" spans="1:8" ht="24.75" customHeight="1">
      <c r="A707" s="505">
        <v>1000</v>
      </c>
      <c r="B707" s="505" t="s">
        <v>1194</v>
      </c>
      <c r="C707" s="505">
        <v>138</v>
      </c>
      <c r="D707" s="505" t="s">
        <v>1194</v>
      </c>
      <c r="E707" s="505" t="s">
        <v>2600</v>
      </c>
      <c r="G707" s="505">
        <v>6603</v>
      </c>
      <c r="H707" s="594">
        <v>878400</v>
      </c>
    </row>
    <row r="708" spans="1:8" ht="24.75" customHeight="1">
      <c r="A708" s="505">
        <v>1001</v>
      </c>
      <c r="B708" s="505" t="s">
        <v>2382</v>
      </c>
      <c r="C708" s="505">
        <v>281</v>
      </c>
      <c r="D708" s="505" t="s">
        <v>2382</v>
      </c>
      <c r="E708" s="505" t="s">
        <v>2601</v>
      </c>
      <c r="G708" s="505">
        <v>6603</v>
      </c>
      <c r="H708" s="594">
        <v>1059200</v>
      </c>
    </row>
    <row r="709" spans="1:8" ht="24.75" customHeight="1">
      <c r="A709" s="505">
        <v>1002</v>
      </c>
      <c r="B709" s="505" t="s">
        <v>84</v>
      </c>
      <c r="C709" s="505">
        <v>3147</v>
      </c>
      <c r="D709" s="505" t="s">
        <v>84</v>
      </c>
      <c r="E709" s="505" t="s">
        <v>2602</v>
      </c>
      <c r="G709" s="505">
        <v>6603</v>
      </c>
      <c r="H709" s="594">
        <v>4149600</v>
      </c>
    </row>
    <row r="710" spans="1:8" ht="24.75" customHeight="1">
      <c r="A710" s="505">
        <v>1003</v>
      </c>
      <c r="B710" s="505" t="s">
        <v>244</v>
      </c>
      <c r="C710" s="505">
        <v>4162</v>
      </c>
      <c r="D710" s="505" t="s">
        <v>244</v>
      </c>
      <c r="E710" s="505" t="s">
        <v>2603</v>
      </c>
      <c r="G710" s="505">
        <v>6603</v>
      </c>
      <c r="H710" s="594">
        <v>1162200</v>
      </c>
    </row>
    <row r="711" spans="1:8" ht="24.75" customHeight="1">
      <c r="A711" s="505">
        <v>1004</v>
      </c>
      <c r="B711" s="505" t="s">
        <v>2604</v>
      </c>
      <c r="C711" s="505">
        <v>5160</v>
      </c>
      <c r="D711" s="505" t="s">
        <v>2604</v>
      </c>
      <c r="E711" s="505" t="s">
        <v>1221</v>
      </c>
      <c r="G711" s="505">
        <v>6603</v>
      </c>
      <c r="H711" s="594">
        <v>1297250</v>
      </c>
    </row>
    <row r="712" spans="1:8" ht="24.75" customHeight="1">
      <c r="A712" s="505">
        <v>1005</v>
      </c>
      <c r="B712" s="505" t="s">
        <v>2231</v>
      </c>
      <c r="C712" s="505">
        <v>6110</v>
      </c>
      <c r="D712" s="505" t="s">
        <v>2231</v>
      </c>
      <c r="E712" s="505" t="s">
        <v>1222</v>
      </c>
      <c r="G712" s="505">
        <v>6603</v>
      </c>
      <c r="H712" s="594">
        <v>1123400</v>
      </c>
    </row>
    <row r="713" spans="1:8" ht="24.75" customHeight="1">
      <c r="A713" s="505">
        <v>1006</v>
      </c>
      <c r="B713" s="505" t="s">
        <v>910</v>
      </c>
      <c r="C713" s="505">
        <v>7103</v>
      </c>
      <c r="D713" s="505" t="s">
        <v>910</v>
      </c>
      <c r="E713" s="505" t="s">
        <v>1223</v>
      </c>
      <c r="G713" s="505">
        <v>6603</v>
      </c>
      <c r="H713" s="594">
        <v>939100</v>
      </c>
    </row>
    <row r="714" spans="1:8" ht="24.75" customHeight="1">
      <c r="A714" s="505">
        <v>1007</v>
      </c>
      <c r="B714" s="505" t="s">
        <v>929</v>
      </c>
      <c r="C714" s="505">
        <v>896</v>
      </c>
      <c r="D714" s="505" t="s">
        <v>929</v>
      </c>
      <c r="E714" s="505" t="s">
        <v>1224</v>
      </c>
      <c r="G714" s="505">
        <v>6603</v>
      </c>
      <c r="H714" s="594">
        <v>1020000</v>
      </c>
    </row>
    <row r="715" spans="1:8" ht="24.75" customHeight="1">
      <c r="A715" s="505">
        <v>1008</v>
      </c>
      <c r="B715" s="505" t="s">
        <v>2591</v>
      </c>
      <c r="C715" s="505">
        <v>9112</v>
      </c>
      <c r="D715" s="505" t="s">
        <v>2591</v>
      </c>
      <c r="E715" s="505" t="s">
        <v>1225</v>
      </c>
      <c r="G715" s="505">
        <v>6603</v>
      </c>
      <c r="H715" s="594">
        <v>1425000</v>
      </c>
    </row>
    <row r="716" spans="1:8" ht="24.75" customHeight="1">
      <c r="A716" s="505">
        <v>1009</v>
      </c>
      <c r="B716" s="505" t="s">
        <v>2122</v>
      </c>
      <c r="C716" s="505">
        <v>10112</v>
      </c>
      <c r="D716" s="505" t="s">
        <v>2122</v>
      </c>
      <c r="E716" s="505" t="s">
        <v>1226</v>
      </c>
      <c r="G716" s="505">
        <v>6603</v>
      </c>
      <c r="H716" s="594">
        <v>394300</v>
      </c>
    </row>
    <row r="717" spans="1:8" ht="24.75" customHeight="1">
      <c r="A717" s="505">
        <v>1010</v>
      </c>
      <c r="B717" s="505" t="s">
        <v>381</v>
      </c>
      <c r="C717" s="505">
        <v>11112</v>
      </c>
      <c r="D717" s="505" t="s">
        <v>381</v>
      </c>
      <c r="E717" s="505" t="s">
        <v>1227</v>
      </c>
      <c r="G717" s="505">
        <v>6603</v>
      </c>
      <c r="H717" s="594">
        <v>1805000</v>
      </c>
    </row>
    <row r="718" spans="1:8" ht="24.75" customHeight="1">
      <c r="A718" s="505">
        <v>1011</v>
      </c>
      <c r="B718" s="505" t="s">
        <v>1544</v>
      </c>
      <c r="C718" s="505">
        <v>12200</v>
      </c>
      <c r="D718" s="505" t="s">
        <v>1544</v>
      </c>
      <c r="E718" s="505" t="s">
        <v>1228</v>
      </c>
      <c r="G718" s="505">
        <v>6603</v>
      </c>
      <c r="H718" s="594">
        <v>1075900</v>
      </c>
    </row>
    <row r="719" spans="1:8" ht="13.9" customHeight="1">
      <c r="A719" s="505">
        <v>1012</v>
      </c>
      <c r="B719" s="505" t="s">
        <v>1229</v>
      </c>
      <c r="G719" s="505"/>
      <c r="H719" s="594">
        <v>16329350</v>
      </c>
    </row>
    <row r="720" spans="1:8" ht="24.75" customHeight="1">
      <c r="A720" s="505">
        <v>1013</v>
      </c>
      <c r="B720" s="505" t="s">
        <v>2518</v>
      </c>
      <c r="C720" s="505">
        <v>7131</v>
      </c>
      <c r="D720" s="505" t="s">
        <v>2518</v>
      </c>
      <c r="E720" s="505" t="s">
        <v>1230</v>
      </c>
      <c r="G720" s="505">
        <v>6605</v>
      </c>
      <c r="H720" s="594">
        <v>1200000</v>
      </c>
    </row>
    <row r="721" spans="1:8" ht="13.9" customHeight="1">
      <c r="A721" s="505">
        <v>1023</v>
      </c>
      <c r="B721" s="505" t="s">
        <v>1698</v>
      </c>
      <c r="G721" s="505"/>
      <c r="H721" s="594">
        <v>1200000</v>
      </c>
    </row>
    <row r="722" spans="1:8" ht="24.75" customHeight="1">
      <c r="A722" s="505">
        <v>1024</v>
      </c>
      <c r="B722" s="505" t="s">
        <v>1038</v>
      </c>
      <c r="C722" s="505">
        <v>176</v>
      </c>
      <c r="D722" s="505" t="s">
        <v>1038</v>
      </c>
      <c r="E722" s="505" t="s">
        <v>1231</v>
      </c>
      <c r="G722" s="505">
        <v>6606</v>
      </c>
      <c r="H722" s="594">
        <v>8236000</v>
      </c>
    </row>
    <row r="723" spans="1:8" ht="36.4" customHeight="1">
      <c r="A723" s="505">
        <v>1025</v>
      </c>
      <c r="B723" s="505" t="s">
        <v>2544</v>
      </c>
      <c r="C723" s="505">
        <v>367</v>
      </c>
      <c r="D723" s="505" t="s">
        <v>2544</v>
      </c>
      <c r="E723" s="505" t="s">
        <v>1232</v>
      </c>
      <c r="G723" s="505">
        <v>6606</v>
      </c>
      <c r="H723" s="594">
        <v>21900000</v>
      </c>
    </row>
    <row r="724" spans="1:8" ht="36.4" customHeight="1">
      <c r="A724" s="505">
        <v>1026</v>
      </c>
      <c r="B724" s="505" t="s">
        <v>925</v>
      </c>
      <c r="C724" s="505">
        <v>856</v>
      </c>
      <c r="D724" s="505" t="s">
        <v>925</v>
      </c>
      <c r="E724" s="505" t="s">
        <v>574</v>
      </c>
      <c r="G724" s="505">
        <v>6606</v>
      </c>
      <c r="H724" s="594">
        <v>2860000</v>
      </c>
    </row>
    <row r="725" spans="1:8" ht="13.9" customHeight="1">
      <c r="A725" s="505">
        <v>1027</v>
      </c>
      <c r="B725" s="505" t="s">
        <v>1929</v>
      </c>
      <c r="G725" s="505"/>
      <c r="H725" s="594">
        <v>32996000</v>
      </c>
    </row>
    <row r="726" spans="1:8" ht="24.75" customHeight="1">
      <c r="A726" s="505">
        <v>1028</v>
      </c>
      <c r="B726" s="505" t="s">
        <v>913</v>
      </c>
      <c r="C726" s="505">
        <v>7165</v>
      </c>
      <c r="D726" s="505" t="s">
        <v>913</v>
      </c>
      <c r="E726" s="505" t="s">
        <v>575</v>
      </c>
      <c r="G726" s="505">
        <v>6607</v>
      </c>
      <c r="H726" s="594">
        <v>2310000</v>
      </c>
    </row>
    <row r="727" spans="1:8" ht="13.9" customHeight="1">
      <c r="A727" s="505">
        <v>1029</v>
      </c>
      <c r="B727" s="505" t="s">
        <v>2115</v>
      </c>
      <c r="G727" s="505"/>
      <c r="H727" s="594">
        <v>2310000</v>
      </c>
    </row>
    <row r="728" spans="1:8" ht="13.9" customHeight="1">
      <c r="A728" s="505">
        <v>1030</v>
      </c>
      <c r="B728" s="505" t="s">
        <v>1194</v>
      </c>
      <c r="C728" s="505">
        <v>126</v>
      </c>
      <c r="D728" s="505" t="s">
        <v>1194</v>
      </c>
      <c r="E728" s="505" t="s">
        <v>576</v>
      </c>
      <c r="G728" s="505">
        <v>6612</v>
      </c>
      <c r="H728" s="594">
        <v>325000</v>
      </c>
    </row>
    <row r="729" spans="1:8" ht="24.75" customHeight="1">
      <c r="A729" s="505">
        <v>1031</v>
      </c>
      <c r="B729" s="505" t="s">
        <v>1844</v>
      </c>
      <c r="C729" s="505">
        <v>10136</v>
      </c>
      <c r="D729" s="505" t="s">
        <v>1844</v>
      </c>
      <c r="E729" s="505" t="s">
        <v>577</v>
      </c>
      <c r="G729" s="505">
        <v>6612</v>
      </c>
      <c r="H729" s="594">
        <v>325000</v>
      </c>
    </row>
    <row r="730" spans="1:8" ht="13.9" customHeight="1">
      <c r="A730" s="505">
        <v>1032</v>
      </c>
      <c r="B730" s="505" t="s">
        <v>2125</v>
      </c>
      <c r="G730" s="505"/>
      <c r="H730" s="594">
        <v>650000</v>
      </c>
    </row>
    <row r="731" spans="1:8" ht="24.75" customHeight="1">
      <c r="A731" s="505">
        <v>1033</v>
      </c>
      <c r="B731" s="505" t="s">
        <v>2382</v>
      </c>
      <c r="C731" s="505">
        <v>284</v>
      </c>
      <c r="D731" s="505" t="s">
        <v>2382</v>
      </c>
      <c r="E731" s="505" t="s">
        <v>578</v>
      </c>
      <c r="G731" s="505">
        <v>6617</v>
      </c>
      <c r="H731" s="594">
        <v>273000</v>
      </c>
    </row>
    <row r="732" spans="1:8" ht="13.9" customHeight="1">
      <c r="A732" s="505">
        <v>1034</v>
      </c>
      <c r="B732" s="505" t="s">
        <v>2223</v>
      </c>
      <c r="C732" s="505">
        <v>6196</v>
      </c>
      <c r="D732" s="505" t="s">
        <v>2223</v>
      </c>
      <c r="E732" s="505" t="s">
        <v>579</v>
      </c>
      <c r="G732" s="505">
        <v>6617</v>
      </c>
      <c r="H732" s="594">
        <v>1310000</v>
      </c>
    </row>
    <row r="733" spans="1:8" ht="13.9" customHeight="1">
      <c r="A733" s="505">
        <v>1035</v>
      </c>
      <c r="B733" s="505" t="s">
        <v>242</v>
      </c>
      <c r="G733" s="505"/>
      <c r="H733" s="594">
        <v>1583000</v>
      </c>
    </row>
    <row r="734" spans="1:8" ht="24.75" customHeight="1">
      <c r="A734" s="505">
        <v>1036</v>
      </c>
      <c r="B734" s="505" t="s">
        <v>1196</v>
      </c>
      <c r="C734" s="505">
        <v>146</v>
      </c>
      <c r="D734" s="505" t="s">
        <v>1196</v>
      </c>
      <c r="E734" s="505" t="s">
        <v>580</v>
      </c>
      <c r="G734" s="505">
        <v>6649</v>
      </c>
      <c r="H734" s="594">
        <v>2500000</v>
      </c>
    </row>
    <row r="735" spans="1:8" ht="24.75" customHeight="1">
      <c r="A735" s="505">
        <v>1037</v>
      </c>
      <c r="B735" s="505" t="s">
        <v>581</v>
      </c>
      <c r="C735" s="505">
        <v>821</v>
      </c>
      <c r="D735" s="505" t="s">
        <v>581</v>
      </c>
      <c r="E735" s="505" t="s">
        <v>582</v>
      </c>
      <c r="G735" s="505">
        <v>6649</v>
      </c>
      <c r="H735" s="594">
        <v>1876000</v>
      </c>
    </row>
    <row r="736" spans="1:8" ht="24.75" customHeight="1">
      <c r="A736" s="505">
        <v>1038</v>
      </c>
      <c r="B736" s="505" t="s">
        <v>2591</v>
      </c>
      <c r="C736" s="505">
        <v>9111</v>
      </c>
      <c r="D736" s="505" t="s">
        <v>2591</v>
      </c>
      <c r="E736" s="505" t="s">
        <v>2592</v>
      </c>
      <c r="G736" s="505">
        <v>6649</v>
      </c>
      <c r="H736" s="594">
        <v>200000</v>
      </c>
    </row>
    <row r="737" spans="1:8" ht="13.9" customHeight="1">
      <c r="A737" s="505">
        <v>1039</v>
      </c>
      <c r="B737" s="505" t="s">
        <v>257</v>
      </c>
      <c r="G737" s="505"/>
      <c r="H737" s="594">
        <v>4576000</v>
      </c>
    </row>
    <row r="738" spans="1:8" ht="13.9" customHeight="1">
      <c r="A738" s="505">
        <v>1040</v>
      </c>
      <c r="B738" s="505" t="s">
        <v>258</v>
      </c>
      <c r="G738" s="505"/>
      <c r="H738" s="594">
        <v>62090450</v>
      </c>
    </row>
    <row r="739" spans="1:8" ht="13.9" customHeight="1">
      <c r="A739" s="505">
        <v>1041</v>
      </c>
      <c r="B739" s="505" t="s">
        <v>259</v>
      </c>
      <c r="G739" s="505"/>
      <c r="H739" s="594">
        <v>62090450</v>
      </c>
    </row>
    <row r="740" spans="1:8" ht="24.75" customHeight="1">
      <c r="A740" s="505">
        <v>1045</v>
      </c>
      <c r="B740" s="505" t="s">
        <v>2226</v>
      </c>
      <c r="C740" s="505">
        <v>657</v>
      </c>
      <c r="D740" s="505" t="s">
        <v>2226</v>
      </c>
      <c r="E740" s="505" t="s">
        <v>583</v>
      </c>
      <c r="G740" s="505">
        <v>6651</v>
      </c>
      <c r="H740" s="594">
        <v>3510000</v>
      </c>
    </row>
    <row r="741" spans="1:8" ht="24.75" customHeight="1">
      <c r="A741" s="505">
        <v>1046</v>
      </c>
      <c r="B741" s="505" t="s">
        <v>2231</v>
      </c>
      <c r="C741" s="505">
        <v>6118</v>
      </c>
      <c r="D741" s="505" t="s">
        <v>2231</v>
      </c>
      <c r="E741" s="505" t="s">
        <v>2595</v>
      </c>
      <c r="G741" s="505">
        <v>6651</v>
      </c>
      <c r="H741" s="594">
        <v>6000000</v>
      </c>
    </row>
    <row r="742" spans="1:8" ht="13.9" customHeight="1">
      <c r="A742" s="505">
        <v>1047</v>
      </c>
      <c r="B742" s="505" t="s">
        <v>584</v>
      </c>
      <c r="G742" s="505"/>
      <c r="H742" s="594">
        <v>9510000</v>
      </c>
    </row>
    <row r="743" spans="1:8" ht="24.75" customHeight="1">
      <c r="A743" s="505">
        <v>1048</v>
      </c>
      <c r="B743" s="505" t="s">
        <v>2404</v>
      </c>
      <c r="C743" s="505">
        <v>3199</v>
      </c>
      <c r="D743" s="505" t="s">
        <v>2404</v>
      </c>
      <c r="E743" s="505" t="s">
        <v>585</v>
      </c>
      <c r="G743" s="505">
        <v>6652</v>
      </c>
      <c r="H743" s="594">
        <v>400000</v>
      </c>
    </row>
    <row r="744" spans="1:8" ht="36.4" customHeight="1">
      <c r="A744" s="505">
        <v>1049</v>
      </c>
      <c r="B744" s="505" t="s">
        <v>2409</v>
      </c>
      <c r="C744" s="505">
        <v>402</v>
      </c>
      <c r="D744" s="505" t="s">
        <v>2409</v>
      </c>
      <c r="E744" s="505" t="s">
        <v>1295</v>
      </c>
      <c r="G744" s="505">
        <v>6652</v>
      </c>
      <c r="H744" s="594">
        <v>2000000</v>
      </c>
    </row>
    <row r="745" spans="1:8" ht="24.75" customHeight="1">
      <c r="A745" s="505">
        <v>1050</v>
      </c>
      <c r="B745" s="505" t="s">
        <v>2417</v>
      </c>
      <c r="C745" s="505">
        <v>4133</v>
      </c>
      <c r="D745" s="505" t="s">
        <v>2417</v>
      </c>
      <c r="E745" s="505" t="s">
        <v>1296</v>
      </c>
      <c r="G745" s="505">
        <v>6652</v>
      </c>
      <c r="H745" s="594">
        <v>200000</v>
      </c>
    </row>
    <row r="746" spans="1:8" ht="24.75" customHeight="1">
      <c r="A746" s="505">
        <v>1051</v>
      </c>
      <c r="B746" s="505" t="s">
        <v>2231</v>
      </c>
      <c r="C746" s="505">
        <v>6118</v>
      </c>
      <c r="D746" s="505" t="s">
        <v>2231</v>
      </c>
      <c r="E746" s="505" t="s">
        <v>2595</v>
      </c>
      <c r="G746" s="505">
        <v>6652</v>
      </c>
      <c r="H746" s="594">
        <v>3000000</v>
      </c>
    </row>
    <row r="747" spans="1:8" ht="24.75" customHeight="1">
      <c r="A747" s="505">
        <v>1052</v>
      </c>
      <c r="B747" s="505" t="s">
        <v>1270</v>
      </c>
      <c r="C747" s="505">
        <v>8198</v>
      </c>
      <c r="D747" s="505" t="s">
        <v>1270</v>
      </c>
      <c r="E747" s="505" t="s">
        <v>1297</v>
      </c>
      <c r="G747" s="505">
        <v>6652</v>
      </c>
      <c r="H747" s="594">
        <v>1600000</v>
      </c>
    </row>
    <row r="748" spans="1:8" ht="24.75" customHeight="1">
      <c r="A748" s="505">
        <v>1053</v>
      </c>
      <c r="B748" s="505" t="s">
        <v>2597</v>
      </c>
      <c r="C748" s="505">
        <v>1024</v>
      </c>
      <c r="D748" s="505" t="s">
        <v>2597</v>
      </c>
      <c r="E748" s="505" t="s">
        <v>2598</v>
      </c>
      <c r="G748" s="505">
        <v>6652</v>
      </c>
      <c r="H748" s="594">
        <v>2600000</v>
      </c>
    </row>
    <row r="749" spans="1:8" ht="13.9" customHeight="1">
      <c r="A749" s="505">
        <v>1054</v>
      </c>
      <c r="B749" s="505" t="s">
        <v>1298</v>
      </c>
      <c r="G749" s="505"/>
      <c r="H749" s="594">
        <v>9800000</v>
      </c>
    </row>
    <row r="750" spans="1:8" ht="24.75" customHeight="1">
      <c r="A750" s="505">
        <v>1055</v>
      </c>
      <c r="B750" s="505" t="s">
        <v>1299</v>
      </c>
      <c r="C750" s="505">
        <v>385</v>
      </c>
      <c r="D750" s="505" t="s">
        <v>1299</v>
      </c>
      <c r="E750" s="505" t="s">
        <v>1300</v>
      </c>
      <c r="G750" s="505">
        <v>6699</v>
      </c>
      <c r="H750" s="594">
        <v>44950000</v>
      </c>
    </row>
    <row r="751" spans="1:8" ht="24.75" customHeight="1">
      <c r="A751" s="505">
        <v>1065</v>
      </c>
      <c r="B751" s="505" t="s">
        <v>970</v>
      </c>
      <c r="C751" s="505">
        <v>3121</v>
      </c>
      <c r="D751" s="505" t="s">
        <v>970</v>
      </c>
      <c r="E751" s="505" t="s">
        <v>1301</v>
      </c>
      <c r="G751" s="505">
        <v>6699</v>
      </c>
      <c r="H751" s="594">
        <v>2150000</v>
      </c>
    </row>
    <row r="752" spans="1:8" ht="24.75" customHeight="1">
      <c r="A752" s="505">
        <v>1066</v>
      </c>
      <c r="B752" s="505" t="s">
        <v>2404</v>
      </c>
      <c r="C752" s="505">
        <v>3199</v>
      </c>
      <c r="D752" s="505" t="s">
        <v>2404</v>
      </c>
      <c r="E752" s="505" t="s">
        <v>585</v>
      </c>
      <c r="G752" s="505">
        <v>6699</v>
      </c>
      <c r="H752" s="594">
        <v>26560000</v>
      </c>
    </row>
    <row r="753" spans="1:8" ht="24.75" customHeight="1">
      <c r="A753" s="505">
        <v>1067</v>
      </c>
      <c r="B753" s="505" t="s">
        <v>2417</v>
      </c>
      <c r="C753" s="505">
        <v>4133</v>
      </c>
      <c r="D753" s="505" t="s">
        <v>2417</v>
      </c>
      <c r="E753" s="505" t="s">
        <v>1296</v>
      </c>
      <c r="G753" s="505">
        <v>6699</v>
      </c>
      <c r="H753" s="594">
        <v>1950000</v>
      </c>
    </row>
    <row r="754" spans="1:8" ht="24.75" customHeight="1">
      <c r="A754" s="505">
        <v>1068</v>
      </c>
      <c r="B754" s="505" t="s">
        <v>2222</v>
      </c>
      <c r="C754" s="505">
        <v>604</v>
      </c>
      <c r="D754" s="505" t="s">
        <v>2222</v>
      </c>
      <c r="E754" s="505" t="s">
        <v>1302</v>
      </c>
      <c r="G754" s="505">
        <v>6699</v>
      </c>
      <c r="H754" s="594">
        <v>2300000</v>
      </c>
    </row>
    <row r="755" spans="1:8" ht="24.75" customHeight="1">
      <c r="A755" s="505">
        <v>1069</v>
      </c>
      <c r="B755" s="505" t="s">
        <v>2226</v>
      </c>
      <c r="C755" s="505">
        <v>659</v>
      </c>
      <c r="D755" s="505" t="s">
        <v>2226</v>
      </c>
      <c r="E755" s="505" t="s">
        <v>1303</v>
      </c>
      <c r="G755" s="505">
        <v>6699</v>
      </c>
      <c r="H755" s="594">
        <v>700000</v>
      </c>
    </row>
    <row r="756" spans="1:8" ht="24.75" customHeight="1">
      <c r="A756" s="505">
        <v>1070</v>
      </c>
      <c r="B756" s="505" t="s">
        <v>2231</v>
      </c>
      <c r="C756" s="505">
        <v>6119</v>
      </c>
      <c r="D756" s="505" t="s">
        <v>2231</v>
      </c>
      <c r="E756" s="505" t="s">
        <v>1304</v>
      </c>
      <c r="G756" s="505">
        <v>6699</v>
      </c>
      <c r="H756" s="594">
        <v>41000000</v>
      </c>
    </row>
    <row r="757" spans="1:8" ht="24.75" customHeight="1">
      <c r="A757" s="505">
        <v>1071</v>
      </c>
      <c r="B757" s="505" t="s">
        <v>1305</v>
      </c>
      <c r="C757" s="505">
        <v>6140</v>
      </c>
      <c r="D757" s="505" t="s">
        <v>1305</v>
      </c>
      <c r="E757" s="505" t="s">
        <v>1306</v>
      </c>
      <c r="G757" s="505">
        <v>6699</v>
      </c>
      <c r="H757" s="594">
        <v>1200000</v>
      </c>
    </row>
    <row r="758" spans="1:8" ht="24.75" customHeight="1">
      <c r="A758" s="505">
        <v>1072</v>
      </c>
      <c r="B758" s="505" t="s">
        <v>896</v>
      </c>
      <c r="C758" s="505">
        <v>6155</v>
      </c>
      <c r="D758" s="505" t="s">
        <v>896</v>
      </c>
      <c r="E758" s="505" t="s">
        <v>1307</v>
      </c>
      <c r="G758" s="505">
        <v>6699</v>
      </c>
      <c r="H758" s="594">
        <v>4200000</v>
      </c>
    </row>
    <row r="759" spans="1:8" ht="60.4" customHeight="1">
      <c r="A759" s="505">
        <v>1073</v>
      </c>
      <c r="B759" s="505" t="s">
        <v>382</v>
      </c>
      <c r="C759" s="505">
        <v>777</v>
      </c>
      <c r="D759" s="505" t="s">
        <v>382</v>
      </c>
      <c r="E759" s="505" t="s">
        <v>1308</v>
      </c>
      <c r="G759" s="505">
        <v>6699</v>
      </c>
      <c r="H759" s="594">
        <v>19000000</v>
      </c>
    </row>
    <row r="760" spans="1:8" ht="24.75" customHeight="1">
      <c r="A760" s="505">
        <v>1074</v>
      </c>
      <c r="B760" s="505" t="s">
        <v>2518</v>
      </c>
      <c r="C760" s="505">
        <v>7130</v>
      </c>
      <c r="D760" s="505" t="s">
        <v>2518</v>
      </c>
      <c r="E760" s="505" t="s">
        <v>1309</v>
      </c>
      <c r="G760" s="505">
        <v>6699</v>
      </c>
      <c r="H760" s="594">
        <v>1100000</v>
      </c>
    </row>
    <row r="761" spans="1:8" ht="24.75" customHeight="1">
      <c r="A761" s="505">
        <v>1075</v>
      </c>
      <c r="B761" s="505" t="s">
        <v>913</v>
      </c>
      <c r="C761" s="505">
        <v>7163</v>
      </c>
      <c r="D761" s="505" t="s">
        <v>913</v>
      </c>
      <c r="E761" s="505" t="s">
        <v>1310</v>
      </c>
      <c r="G761" s="505">
        <v>6699</v>
      </c>
      <c r="H761" s="594">
        <v>6350000</v>
      </c>
    </row>
    <row r="762" spans="1:8" ht="13.9" customHeight="1">
      <c r="A762" s="505">
        <v>1076</v>
      </c>
      <c r="B762" s="505" t="s">
        <v>913</v>
      </c>
      <c r="C762" s="505">
        <v>7181</v>
      </c>
      <c r="D762" s="505" t="s">
        <v>913</v>
      </c>
      <c r="E762" s="505" t="s">
        <v>1311</v>
      </c>
      <c r="G762" s="505">
        <v>6699</v>
      </c>
      <c r="H762" s="594">
        <v>1300000</v>
      </c>
    </row>
    <row r="763" spans="1:8" ht="36.4" customHeight="1">
      <c r="A763" s="505">
        <v>1077</v>
      </c>
      <c r="B763" s="505" t="s">
        <v>918</v>
      </c>
      <c r="C763" s="505">
        <v>7188</v>
      </c>
      <c r="D763" s="505" t="s">
        <v>918</v>
      </c>
      <c r="E763" s="505" t="s">
        <v>1312</v>
      </c>
      <c r="G763" s="505">
        <v>6699</v>
      </c>
      <c r="H763" s="594">
        <v>9620000</v>
      </c>
    </row>
    <row r="764" spans="1:8" ht="24.75" customHeight="1">
      <c r="A764" s="505">
        <v>1078</v>
      </c>
      <c r="B764" s="505" t="s">
        <v>918</v>
      </c>
      <c r="C764" s="505">
        <v>7197</v>
      </c>
      <c r="D764" s="505" t="s">
        <v>918</v>
      </c>
      <c r="E764" s="505" t="s">
        <v>1313</v>
      </c>
      <c r="G764" s="505">
        <v>6699</v>
      </c>
      <c r="H764" s="594">
        <v>60200000</v>
      </c>
    </row>
    <row r="765" spans="1:8" ht="24.75" customHeight="1">
      <c r="A765" s="505">
        <v>1079</v>
      </c>
      <c r="B765" s="505" t="s">
        <v>918</v>
      </c>
      <c r="C765" s="505">
        <v>7220</v>
      </c>
      <c r="D765" s="505" t="s">
        <v>918</v>
      </c>
      <c r="E765" s="505" t="s">
        <v>1314</v>
      </c>
      <c r="G765" s="505">
        <v>6699</v>
      </c>
      <c r="H765" s="594">
        <v>13800000</v>
      </c>
    </row>
    <row r="766" spans="1:8" ht="24.75" customHeight="1">
      <c r="A766" s="505">
        <v>1080</v>
      </c>
      <c r="B766" s="505" t="s">
        <v>1315</v>
      </c>
      <c r="C766" s="505">
        <v>803</v>
      </c>
      <c r="D766" s="505" t="s">
        <v>1315</v>
      </c>
      <c r="E766" s="505" t="s">
        <v>2137</v>
      </c>
      <c r="G766" s="505">
        <v>6699</v>
      </c>
      <c r="H766" s="594">
        <v>1600000</v>
      </c>
    </row>
    <row r="767" spans="1:8" ht="24.75" customHeight="1">
      <c r="A767" s="505">
        <v>1081</v>
      </c>
      <c r="B767" s="505" t="s">
        <v>925</v>
      </c>
      <c r="C767" s="505">
        <v>854</v>
      </c>
      <c r="D767" s="505" t="s">
        <v>925</v>
      </c>
      <c r="E767" s="505" t="s">
        <v>2138</v>
      </c>
      <c r="G767" s="505">
        <v>6699</v>
      </c>
      <c r="H767" s="594">
        <v>4400000</v>
      </c>
    </row>
    <row r="768" spans="1:8" ht="13.9" customHeight="1">
      <c r="A768" s="505">
        <v>1082</v>
      </c>
      <c r="B768" s="505" t="s">
        <v>929</v>
      </c>
      <c r="C768" s="505">
        <v>8100</v>
      </c>
      <c r="D768" s="505" t="s">
        <v>929</v>
      </c>
      <c r="E768" s="505" t="s">
        <v>2139</v>
      </c>
      <c r="G768" s="505">
        <v>6699</v>
      </c>
      <c r="H768" s="594">
        <v>800000</v>
      </c>
    </row>
    <row r="769" spans="1:8" ht="24.75" customHeight="1">
      <c r="A769" s="505">
        <v>1083</v>
      </c>
      <c r="B769" s="505" t="s">
        <v>1270</v>
      </c>
      <c r="C769" s="505">
        <v>8198</v>
      </c>
      <c r="D769" s="505" t="s">
        <v>1270</v>
      </c>
      <c r="E769" s="505" t="s">
        <v>1297</v>
      </c>
      <c r="G769" s="505">
        <v>6699</v>
      </c>
      <c r="H769" s="594">
        <v>1400000</v>
      </c>
    </row>
    <row r="770" spans="1:8" ht="13.9" customHeight="1">
      <c r="A770" s="505">
        <v>1084</v>
      </c>
      <c r="B770" s="505" t="s">
        <v>1270</v>
      </c>
      <c r="C770" s="505">
        <v>8203</v>
      </c>
      <c r="D770" s="505" t="s">
        <v>1270</v>
      </c>
      <c r="E770" s="505" t="s">
        <v>2140</v>
      </c>
      <c r="G770" s="505">
        <v>6699</v>
      </c>
      <c r="H770" s="594">
        <v>2800000</v>
      </c>
    </row>
    <row r="771" spans="1:8" ht="24.75" customHeight="1">
      <c r="A771" s="505">
        <v>1085</v>
      </c>
      <c r="B771" s="505" t="s">
        <v>1834</v>
      </c>
      <c r="C771" s="505">
        <v>995</v>
      </c>
      <c r="D771" s="505" t="s">
        <v>1834</v>
      </c>
      <c r="E771" s="505" t="s">
        <v>2141</v>
      </c>
      <c r="G771" s="505">
        <v>6699</v>
      </c>
      <c r="H771" s="594">
        <v>25684000</v>
      </c>
    </row>
    <row r="772" spans="1:8" ht="24.75" customHeight="1">
      <c r="A772" s="505">
        <v>1086</v>
      </c>
      <c r="B772" s="505" t="s">
        <v>88</v>
      </c>
      <c r="C772" s="505">
        <v>9143</v>
      </c>
      <c r="D772" s="505" t="s">
        <v>88</v>
      </c>
      <c r="E772" s="505" t="s">
        <v>2142</v>
      </c>
      <c r="G772" s="505">
        <v>6699</v>
      </c>
      <c r="H772" s="594">
        <v>4280000</v>
      </c>
    </row>
    <row r="773" spans="1:8" ht="36.4" customHeight="1">
      <c r="A773" s="505">
        <v>1087</v>
      </c>
      <c r="B773" s="505" t="s">
        <v>1028</v>
      </c>
      <c r="C773" s="505">
        <v>10120</v>
      </c>
      <c r="D773" s="505" t="s">
        <v>1028</v>
      </c>
      <c r="E773" s="505" t="s">
        <v>2143</v>
      </c>
      <c r="G773" s="505">
        <v>6699</v>
      </c>
      <c r="H773" s="594">
        <v>27950000</v>
      </c>
    </row>
    <row r="774" spans="1:8" ht="24.75" customHeight="1">
      <c r="A774" s="505">
        <v>1088</v>
      </c>
      <c r="B774" s="505" t="s">
        <v>2144</v>
      </c>
      <c r="C774" s="505">
        <v>10174</v>
      </c>
      <c r="D774" s="505" t="s">
        <v>2144</v>
      </c>
      <c r="E774" s="505" t="s">
        <v>2145</v>
      </c>
      <c r="G774" s="505">
        <v>6699</v>
      </c>
      <c r="H774" s="594">
        <v>4060000</v>
      </c>
    </row>
    <row r="775" spans="1:8" ht="13.9" customHeight="1">
      <c r="A775" s="505">
        <v>1089</v>
      </c>
      <c r="B775" s="505" t="s">
        <v>261</v>
      </c>
      <c r="G775" s="505"/>
      <c r="H775" s="594">
        <v>309354000</v>
      </c>
    </row>
    <row r="776" spans="1:8" ht="13.9" customHeight="1">
      <c r="A776" s="505">
        <v>1090</v>
      </c>
      <c r="B776" s="505" t="s">
        <v>262</v>
      </c>
      <c r="G776" s="505"/>
      <c r="H776" s="594">
        <v>328664000</v>
      </c>
    </row>
    <row r="777" spans="1:8" ht="13.9" customHeight="1">
      <c r="A777" s="505">
        <v>1091</v>
      </c>
      <c r="B777" s="505" t="s">
        <v>263</v>
      </c>
      <c r="G777" s="505"/>
      <c r="H777" s="594">
        <v>328664000</v>
      </c>
    </row>
    <row r="778" spans="1:8" ht="24.75" customHeight="1">
      <c r="A778" s="505">
        <v>1104</v>
      </c>
      <c r="B778" s="505" t="s">
        <v>1041</v>
      </c>
      <c r="C778" s="505">
        <v>2131</v>
      </c>
      <c r="D778" s="505" t="s">
        <v>1041</v>
      </c>
      <c r="E778" s="505" t="s">
        <v>2146</v>
      </c>
      <c r="G778" s="505">
        <v>6701</v>
      </c>
      <c r="H778" s="594">
        <v>1350000</v>
      </c>
    </row>
    <row r="779" spans="1:8" ht="24.75" customHeight="1">
      <c r="A779" s="505">
        <v>1105</v>
      </c>
      <c r="B779" s="505" t="s">
        <v>2147</v>
      </c>
      <c r="C779" s="505">
        <v>2134</v>
      </c>
      <c r="D779" s="505" t="s">
        <v>2147</v>
      </c>
      <c r="E779" s="505" t="s">
        <v>2148</v>
      </c>
      <c r="G779" s="505">
        <v>6701</v>
      </c>
      <c r="H779" s="594">
        <v>900000</v>
      </c>
    </row>
    <row r="780" spans="1:8" ht="24.75" customHeight="1">
      <c r="A780" s="505">
        <v>1106</v>
      </c>
      <c r="B780" s="505" t="s">
        <v>2149</v>
      </c>
      <c r="C780" s="505">
        <v>3101</v>
      </c>
      <c r="D780" s="505" t="s">
        <v>2149</v>
      </c>
      <c r="E780" s="505" t="s">
        <v>2150</v>
      </c>
      <c r="G780" s="505">
        <v>6701</v>
      </c>
      <c r="H780" s="594">
        <v>450000</v>
      </c>
    </row>
    <row r="781" spans="1:8" ht="24.75" customHeight="1">
      <c r="A781" s="505">
        <v>1107</v>
      </c>
      <c r="B781" s="505" t="s">
        <v>2399</v>
      </c>
      <c r="C781" s="505">
        <v>3169</v>
      </c>
      <c r="D781" s="505" t="s">
        <v>2399</v>
      </c>
      <c r="E781" s="505" t="s">
        <v>2151</v>
      </c>
      <c r="G781" s="505">
        <v>6701</v>
      </c>
      <c r="H781" s="594">
        <v>3638000</v>
      </c>
    </row>
    <row r="782" spans="1:8" ht="24.75" customHeight="1">
      <c r="A782" s="505">
        <v>1108</v>
      </c>
      <c r="B782" s="505" t="s">
        <v>2399</v>
      </c>
      <c r="C782" s="505">
        <v>3170</v>
      </c>
      <c r="D782" s="505" t="s">
        <v>2399</v>
      </c>
      <c r="E782" s="505" t="s">
        <v>2152</v>
      </c>
      <c r="G782" s="505">
        <v>6701</v>
      </c>
      <c r="H782" s="594">
        <v>300000</v>
      </c>
    </row>
    <row r="783" spans="1:8" ht="13.9" customHeight="1">
      <c r="A783" s="505">
        <v>1109</v>
      </c>
      <c r="B783" s="505" t="s">
        <v>2153</v>
      </c>
      <c r="C783" s="505">
        <v>494</v>
      </c>
      <c r="D783" s="505" t="s">
        <v>2153</v>
      </c>
      <c r="E783" s="505" t="s">
        <v>2154</v>
      </c>
      <c r="G783" s="505">
        <v>6701</v>
      </c>
      <c r="H783" s="594">
        <v>150000</v>
      </c>
    </row>
    <row r="784" spans="1:8" ht="24.75" customHeight="1">
      <c r="A784" s="505">
        <v>1110</v>
      </c>
      <c r="B784" s="505" t="s">
        <v>2417</v>
      </c>
      <c r="C784" s="505">
        <v>4132</v>
      </c>
      <c r="D784" s="505" t="s">
        <v>2417</v>
      </c>
      <c r="E784" s="505" t="s">
        <v>2155</v>
      </c>
      <c r="G784" s="505">
        <v>6701</v>
      </c>
      <c r="H784" s="594">
        <v>2500000</v>
      </c>
    </row>
    <row r="785" spans="1:8" ht="24.75" customHeight="1">
      <c r="A785" s="505">
        <v>1111</v>
      </c>
      <c r="B785" s="505" t="s">
        <v>2417</v>
      </c>
      <c r="C785" s="505">
        <v>4135</v>
      </c>
      <c r="D785" s="505" t="s">
        <v>2417</v>
      </c>
      <c r="E785" s="505" t="s">
        <v>2156</v>
      </c>
      <c r="G785" s="505">
        <v>6701</v>
      </c>
      <c r="H785" s="594">
        <v>150000</v>
      </c>
    </row>
    <row r="786" spans="1:8" ht="36.4" customHeight="1">
      <c r="A786" s="505">
        <v>1112</v>
      </c>
      <c r="B786" s="505" t="s">
        <v>2419</v>
      </c>
      <c r="C786" s="505">
        <v>502</v>
      </c>
      <c r="D786" s="505" t="s">
        <v>2419</v>
      </c>
      <c r="E786" s="505" t="s">
        <v>2157</v>
      </c>
      <c r="G786" s="505">
        <v>6701</v>
      </c>
      <c r="H786" s="594">
        <v>150000</v>
      </c>
    </row>
    <row r="787" spans="1:8" ht="36.4" customHeight="1">
      <c r="A787" s="505">
        <v>1113</v>
      </c>
      <c r="B787" s="505" t="s">
        <v>2423</v>
      </c>
      <c r="C787" s="505">
        <v>540</v>
      </c>
      <c r="D787" s="505" t="s">
        <v>2423</v>
      </c>
      <c r="E787" s="505" t="s">
        <v>955</v>
      </c>
      <c r="G787" s="505">
        <v>6701</v>
      </c>
      <c r="H787" s="594">
        <v>300000</v>
      </c>
    </row>
    <row r="788" spans="1:8" ht="60.4" customHeight="1">
      <c r="A788" s="505">
        <v>1114</v>
      </c>
      <c r="B788" s="505" t="s">
        <v>2423</v>
      </c>
      <c r="C788" s="505">
        <v>541</v>
      </c>
      <c r="D788" s="505" t="s">
        <v>2423</v>
      </c>
      <c r="E788" s="505" t="s">
        <v>956</v>
      </c>
      <c r="G788" s="505">
        <v>6701</v>
      </c>
      <c r="H788" s="594">
        <v>150000</v>
      </c>
    </row>
    <row r="789" spans="1:8" ht="24.75" customHeight="1">
      <c r="A789" s="505">
        <v>1115</v>
      </c>
      <c r="B789" s="505" t="s">
        <v>2423</v>
      </c>
      <c r="C789" s="505">
        <v>560</v>
      </c>
      <c r="D789" s="505" t="s">
        <v>2423</v>
      </c>
      <c r="E789" s="505" t="s">
        <v>957</v>
      </c>
      <c r="G789" s="505">
        <v>6701</v>
      </c>
      <c r="H789" s="594">
        <v>2088000</v>
      </c>
    </row>
    <row r="790" spans="1:8" ht="60.4" customHeight="1">
      <c r="A790" s="505">
        <v>1116</v>
      </c>
      <c r="B790" s="505" t="s">
        <v>2522</v>
      </c>
      <c r="C790" s="505">
        <v>566</v>
      </c>
      <c r="D790" s="505" t="s">
        <v>2522</v>
      </c>
      <c r="E790" s="505" t="s">
        <v>1649</v>
      </c>
      <c r="G790" s="505">
        <v>6701</v>
      </c>
      <c r="H790" s="594">
        <v>300000</v>
      </c>
    </row>
    <row r="791" spans="1:8" ht="13.9" customHeight="1">
      <c r="A791" s="505">
        <v>1117</v>
      </c>
      <c r="B791" s="505" t="s">
        <v>482</v>
      </c>
      <c r="C791" s="505">
        <v>5122</v>
      </c>
      <c r="D791" s="505" t="s">
        <v>482</v>
      </c>
      <c r="E791" s="505" t="s">
        <v>1650</v>
      </c>
      <c r="G791" s="505">
        <v>6701</v>
      </c>
      <c r="H791" s="594">
        <v>150000</v>
      </c>
    </row>
    <row r="792" spans="1:8" ht="36.4" customHeight="1">
      <c r="A792" s="505">
        <v>1118</v>
      </c>
      <c r="B792" s="505" t="s">
        <v>2531</v>
      </c>
      <c r="C792" s="505">
        <v>5171</v>
      </c>
      <c r="D792" s="505" t="s">
        <v>2531</v>
      </c>
      <c r="E792" s="505" t="s">
        <v>1651</v>
      </c>
      <c r="G792" s="505">
        <v>6701</v>
      </c>
      <c r="H792" s="594">
        <v>150000</v>
      </c>
    </row>
    <row r="793" spans="1:8" ht="24.75" customHeight="1">
      <c r="A793" s="505">
        <v>1119</v>
      </c>
      <c r="B793" s="505" t="s">
        <v>1059</v>
      </c>
      <c r="C793" s="505">
        <v>5228</v>
      </c>
      <c r="D793" s="505" t="s">
        <v>1059</v>
      </c>
      <c r="E793" s="505" t="s">
        <v>425</v>
      </c>
      <c r="G793" s="505">
        <v>6701</v>
      </c>
      <c r="H793" s="594">
        <v>150000</v>
      </c>
    </row>
    <row r="794" spans="1:8" ht="24.75" customHeight="1">
      <c r="A794" s="505">
        <v>1120</v>
      </c>
      <c r="B794" s="505" t="s">
        <v>1059</v>
      </c>
      <c r="C794" s="505">
        <v>5242</v>
      </c>
      <c r="D794" s="505" t="s">
        <v>1059</v>
      </c>
      <c r="E794" s="505" t="s">
        <v>1652</v>
      </c>
      <c r="G794" s="505">
        <v>6701</v>
      </c>
      <c r="H794" s="594">
        <v>600000</v>
      </c>
    </row>
    <row r="795" spans="1:8" ht="48" customHeight="1">
      <c r="A795" s="505">
        <v>1121</v>
      </c>
      <c r="B795" s="505" t="s">
        <v>2223</v>
      </c>
      <c r="C795" s="505">
        <v>607</v>
      </c>
      <c r="D795" s="505" t="s">
        <v>2223</v>
      </c>
      <c r="E795" s="505" t="s">
        <v>1653</v>
      </c>
      <c r="G795" s="505">
        <v>6701</v>
      </c>
      <c r="H795" s="594">
        <v>760000</v>
      </c>
    </row>
    <row r="796" spans="1:8" ht="24.75" customHeight="1">
      <c r="A796" s="505">
        <v>1122</v>
      </c>
      <c r="B796" s="505" t="s">
        <v>2223</v>
      </c>
      <c r="C796" s="505">
        <v>613</v>
      </c>
      <c r="D796" s="505" t="s">
        <v>2223</v>
      </c>
      <c r="E796" s="505" t="s">
        <v>1654</v>
      </c>
      <c r="G796" s="505">
        <v>6701</v>
      </c>
      <c r="H796" s="594">
        <v>300000</v>
      </c>
    </row>
    <row r="797" spans="1:8" ht="36.4" customHeight="1">
      <c r="A797" s="505">
        <v>1123</v>
      </c>
      <c r="B797" s="505" t="s">
        <v>1655</v>
      </c>
      <c r="C797" s="505">
        <v>614</v>
      </c>
      <c r="D797" s="505" t="s">
        <v>1655</v>
      </c>
      <c r="E797" s="505" t="s">
        <v>1656</v>
      </c>
      <c r="G797" s="505">
        <v>6701</v>
      </c>
      <c r="H797" s="594">
        <v>150000</v>
      </c>
    </row>
    <row r="798" spans="1:8" ht="36.4" customHeight="1">
      <c r="A798" s="505">
        <v>1124</v>
      </c>
      <c r="B798" s="505" t="s">
        <v>1655</v>
      </c>
      <c r="C798" s="505">
        <v>615</v>
      </c>
      <c r="D798" s="505" t="s">
        <v>1655</v>
      </c>
      <c r="E798" s="505" t="s">
        <v>1656</v>
      </c>
      <c r="G798" s="505">
        <v>6701</v>
      </c>
      <c r="H798" s="594">
        <v>150000</v>
      </c>
    </row>
    <row r="799" spans="1:8" ht="36.4" customHeight="1">
      <c r="A799" s="505">
        <v>1125</v>
      </c>
      <c r="B799" s="505" t="s">
        <v>2230</v>
      </c>
      <c r="C799" s="505">
        <v>681</v>
      </c>
      <c r="D799" s="505" t="s">
        <v>2230</v>
      </c>
      <c r="E799" s="505" t="s">
        <v>1657</v>
      </c>
      <c r="G799" s="505">
        <v>6701</v>
      </c>
      <c r="H799" s="594">
        <v>150000</v>
      </c>
    </row>
    <row r="800" spans="1:8" ht="36.4" customHeight="1">
      <c r="A800" s="505">
        <v>1135</v>
      </c>
      <c r="B800" s="505" t="s">
        <v>2230</v>
      </c>
      <c r="C800" s="505">
        <v>682</v>
      </c>
      <c r="D800" s="505" t="s">
        <v>2230</v>
      </c>
      <c r="E800" s="505" t="s">
        <v>1658</v>
      </c>
      <c r="G800" s="505">
        <v>6701</v>
      </c>
      <c r="H800" s="594">
        <v>150000</v>
      </c>
    </row>
    <row r="801" spans="1:8" ht="60.4" customHeight="1">
      <c r="A801" s="505">
        <v>1136</v>
      </c>
      <c r="B801" s="505" t="s">
        <v>2230</v>
      </c>
      <c r="C801" s="505">
        <v>683</v>
      </c>
      <c r="D801" s="505" t="s">
        <v>2230</v>
      </c>
      <c r="E801" s="505" t="s">
        <v>1659</v>
      </c>
      <c r="G801" s="505">
        <v>6701</v>
      </c>
      <c r="H801" s="594">
        <v>300000</v>
      </c>
    </row>
    <row r="802" spans="1:8" ht="36.4" customHeight="1">
      <c r="A802" s="505">
        <v>1137</v>
      </c>
      <c r="B802" s="505" t="s">
        <v>896</v>
      </c>
      <c r="C802" s="505">
        <v>6154</v>
      </c>
      <c r="D802" s="505" t="s">
        <v>896</v>
      </c>
      <c r="E802" s="505" t="s">
        <v>1660</v>
      </c>
      <c r="G802" s="505">
        <v>6701</v>
      </c>
      <c r="H802" s="594">
        <v>300000</v>
      </c>
    </row>
    <row r="803" spans="1:8" ht="36.4" customHeight="1">
      <c r="A803" s="505">
        <v>1138</v>
      </c>
      <c r="B803" s="505" t="s">
        <v>896</v>
      </c>
      <c r="C803" s="505">
        <v>6156</v>
      </c>
      <c r="D803" s="505" t="s">
        <v>896</v>
      </c>
      <c r="E803" s="505" t="s">
        <v>1460</v>
      </c>
      <c r="G803" s="505">
        <v>6701</v>
      </c>
      <c r="H803" s="594">
        <v>300000</v>
      </c>
    </row>
    <row r="804" spans="1:8" ht="24.75" customHeight="1">
      <c r="A804" s="505">
        <v>1139</v>
      </c>
      <c r="B804" s="505" t="s">
        <v>1461</v>
      </c>
      <c r="C804" s="505">
        <v>6198</v>
      </c>
      <c r="D804" s="505" t="s">
        <v>1461</v>
      </c>
      <c r="E804" s="505" t="s">
        <v>1462</v>
      </c>
      <c r="G804" s="505">
        <v>6701</v>
      </c>
      <c r="H804" s="594">
        <v>4000000</v>
      </c>
    </row>
    <row r="805" spans="1:8" ht="24.75" customHeight="1">
      <c r="A805" s="505">
        <v>1140</v>
      </c>
      <c r="B805" s="505" t="s">
        <v>904</v>
      </c>
      <c r="C805" s="505">
        <v>734</v>
      </c>
      <c r="D805" s="505" t="s">
        <v>904</v>
      </c>
      <c r="E805" s="505" t="s">
        <v>1463</v>
      </c>
      <c r="G805" s="505">
        <v>6701</v>
      </c>
      <c r="H805" s="594">
        <v>300000</v>
      </c>
    </row>
    <row r="806" spans="1:8" ht="24.75" customHeight="1">
      <c r="A806" s="505">
        <v>1141</v>
      </c>
      <c r="B806" s="505" t="s">
        <v>904</v>
      </c>
      <c r="C806" s="505">
        <v>751</v>
      </c>
      <c r="D806" s="505" t="s">
        <v>904</v>
      </c>
      <c r="E806" s="505" t="s">
        <v>1464</v>
      </c>
      <c r="G806" s="505">
        <v>6701</v>
      </c>
      <c r="H806" s="594">
        <v>150000</v>
      </c>
    </row>
    <row r="807" spans="1:8" ht="24.75" customHeight="1">
      <c r="A807" s="505">
        <v>1142</v>
      </c>
      <c r="B807" s="505" t="s">
        <v>1391</v>
      </c>
      <c r="C807" s="505">
        <v>766</v>
      </c>
      <c r="D807" s="505" t="s">
        <v>1391</v>
      </c>
      <c r="E807" s="505" t="s">
        <v>1465</v>
      </c>
      <c r="G807" s="505">
        <v>6701</v>
      </c>
      <c r="H807" s="594">
        <v>2134000</v>
      </c>
    </row>
    <row r="808" spans="1:8" ht="24.75" customHeight="1">
      <c r="A808" s="505">
        <v>1143</v>
      </c>
      <c r="B808" s="505" t="s">
        <v>1578</v>
      </c>
      <c r="C808" s="505">
        <v>7105</v>
      </c>
      <c r="D808" s="505" t="s">
        <v>1578</v>
      </c>
      <c r="E808" s="505" t="s">
        <v>1466</v>
      </c>
      <c r="G808" s="505">
        <v>6701</v>
      </c>
      <c r="H808" s="594">
        <v>1800000</v>
      </c>
    </row>
    <row r="809" spans="1:8" ht="36.4" customHeight="1">
      <c r="A809" s="505">
        <v>1144</v>
      </c>
      <c r="B809" s="505" t="s">
        <v>913</v>
      </c>
      <c r="C809" s="505">
        <v>7167</v>
      </c>
      <c r="D809" s="505" t="s">
        <v>913</v>
      </c>
      <c r="E809" s="505" t="s">
        <v>1467</v>
      </c>
      <c r="G809" s="505">
        <v>6701</v>
      </c>
      <c r="H809" s="594">
        <v>5000000</v>
      </c>
    </row>
    <row r="810" spans="1:8" ht="24.75" customHeight="1">
      <c r="A810" s="505">
        <v>1145</v>
      </c>
      <c r="B810" s="505" t="s">
        <v>1315</v>
      </c>
      <c r="C810" s="505">
        <v>802</v>
      </c>
      <c r="D810" s="505" t="s">
        <v>1315</v>
      </c>
      <c r="E810" s="505" t="s">
        <v>1468</v>
      </c>
      <c r="G810" s="505">
        <v>6701</v>
      </c>
      <c r="H810" s="594">
        <v>750000</v>
      </c>
    </row>
    <row r="811" spans="1:8" ht="48" customHeight="1">
      <c r="A811" s="505">
        <v>1146</v>
      </c>
      <c r="B811" s="505" t="s">
        <v>922</v>
      </c>
      <c r="C811" s="505">
        <v>845</v>
      </c>
      <c r="D811" s="505" t="s">
        <v>922</v>
      </c>
      <c r="E811" s="505" t="s">
        <v>1469</v>
      </c>
      <c r="G811" s="505">
        <v>6701</v>
      </c>
      <c r="H811" s="594">
        <v>600000</v>
      </c>
    </row>
    <row r="812" spans="1:8" ht="13.9" customHeight="1">
      <c r="A812" s="505">
        <v>1147</v>
      </c>
      <c r="B812" s="505" t="s">
        <v>929</v>
      </c>
      <c r="C812" s="505">
        <v>8103</v>
      </c>
      <c r="D812" s="505" t="s">
        <v>929</v>
      </c>
      <c r="E812" s="505" t="s">
        <v>2486</v>
      </c>
      <c r="G812" s="505">
        <v>6701</v>
      </c>
      <c r="H812" s="594">
        <v>450000</v>
      </c>
    </row>
    <row r="813" spans="1:8" ht="24.75" customHeight="1">
      <c r="A813" s="505">
        <v>1148</v>
      </c>
      <c r="B813" s="505" t="s">
        <v>929</v>
      </c>
      <c r="C813" s="505">
        <v>8104</v>
      </c>
      <c r="D813" s="505" t="s">
        <v>929</v>
      </c>
      <c r="E813" s="505" t="s">
        <v>1470</v>
      </c>
      <c r="G813" s="505">
        <v>6701</v>
      </c>
      <c r="H813" s="594">
        <v>4000000</v>
      </c>
    </row>
    <row r="814" spans="1:8" ht="36.4" customHeight="1">
      <c r="A814" s="505">
        <v>1149</v>
      </c>
      <c r="B814" s="505" t="s">
        <v>1471</v>
      </c>
      <c r="C814" s="505">
        <v>8169</v>
      </c>
      <c r="D814" s="505" t="s">
        <v>1471</v>
      </c>
      <c r="E814" s="505" t="s">
        <v>1472</v>
      </c>
      <c r="G814" s="505">
        <v>6701</v>
      </c>
      <c r="H814" s="594">
        <v>900000</v>
      </c>
    </row>
    <row r="815" spans="1:8" ht="36.4" customHeight="1">
      <c r="A815" s="505">
        <v>1150</v>
      </c>
      <c r="B815" s="505" t="s">
        <v>377</v>
      </c>
      <c r="C815" s="505">
        <v>9124</v>
      </c>
      <c r="D815" s="505" t="s">
        <v>377</v>
      </c>
      <c r="E815" s="505" t="s">
        <v>1473</v>
      </c>
      <c r="G815" s="505">
        <v>6701</v>
      </c>
      <c r="H815" s="594">
        <v>450000</v>
      </c>
    </row>
    <row r="816" spans="1:8" ht="24.75" customHeight="1">
      <c r="A816" s="505">
        <v>1151</v>
      </c>
      <c r="B816" s="505" t="s">
        <v>692</v>
      </c>
      <c r="C816" s="505">
        <v>9131</v>
      </c>
      <c r="D816" s="505" t="s">
        <v>692</v>
      </c>
      <c r="E816" s="505" t="s">
        <v>1474</v>
      </c>
      <c r="G816" s="505">
        <v>6701</v>
      </c>
      <c r="H816" s="594">
        <v>450000</v>
      </c>
    </row>
    <row r="817" spans="1:8" ht="36.4" customHeight="1">
      <c r="A817" s="505">
        <v>1152</v>
      </c>
      <c r="B817" s="505" t="s">
        <v>692</v>
      </c>
      <c r="C817" s="505">
        <v>9132</v>
      </c>
      <c r="D817" s="505" t="s">
        <v>692</v>
      </c>
      <c r="E817" s="505" t="s">
        <v>1475</v>
      </c>
      <c r="G817" s="505">
        <v>6701</v>
      </c>
      <c r="H817" s="594">
        <v>900000</v>
      </c>
    </row>
    <row r="818" spans="1:8" ht="24.75" customHeight="1">
      <c r="A818" s="505">
        <v>1153</v>
      </c>
      <c r="B818" s="505" t="s">
        <v>88</v>
      </c>
      <c r="C818" s="505">
        <v>9142</v>
      </c>
      <c r="D818" s="505" t="s">
        <v>88</v>
      </c>
      <c r="E818" s="505" t="s">
        <v>1476</v>
      </c>
      <c r="G818" s="505">
        <v>6701</v>
      </c>
      <c r="H818" s="594">
        <v>150000</v>
      </c>
    </row>
    <row r="819" spans="1:8" ht="24.75" customHeight="1">
      <c r="A819" s="505">
        <v>1154</v>
      </c>
      <c r="B819" s="505" t="s">
        <v>88</v>
      </c>
      <c r="C819" s="505">
        <v>9144</v>
      </c>
      <c r="D819" s="505" t="s">
        <v>88</v>
      </c>
      <c r="E819" s="505" t="s">
        <v>1477</v>
      </c>
      <c r="G819" s="505">
        <v>6701</v>
      </c>
      <c r="H819" s="594">
        <v>150000</v>
      </c>
    </row>
    <row r="820" spans="1:8" ht="48" customHeight="1">
      <c r="A820" s="505">
        <v>1155</v>
      </c>
      <c r="B820" s="505" t="s">
        <v>1478</v>
      </c>
      <c r="C820" s="505">
        <v>9159</v>
      </c>
      <c r="D820" s="505" t="s">
        <v>1478</v>
      </c>
      <c r="E820" s="505" t="s">
        <v>1479</v>
      </c>
      <c r="G820" s="505">
        <v>6701</v>
      </c>
      <c r="H820" s="594">
        <v>300000</v>
      </c>
    </row>
    <row r="821" spans="1:8" ht="24.75" customHeight="1">
      <c r="A821" s="505">
        <v>1156</v>
      </c>
      <c r="B821" s="505" t="s">
        <v>248</v>
      </c>
      <c r="C821" s="505">
        <v>9169</v>
      </c>
      <c r="D821" s="505" t="s">
        <v>248</v>
      </c>
      <c r="E821" s="505" t="s">
        <v>1480</v>
      </c>
      <c r="G821" s="505">
        <v>6701</v>
      </c>
      <c r="H821" s="594">
        <v>150000</v>
      </c>
    </row>
    <row r="822" spans="1:8" ht="24.75" customHeight="1">
      <c r="A822" s="505">
        <v>1166</v>
      </c>
      <c r="B822" s="505" t="s">
        <v>1481</v>
      </c>
      <c r="C822" s="505">
        <v>9199</v>
      </c>
      <c r="D822" s="505" t="s">
        <v>1481</v>
      </c>
      <c r="E822" s="505" t="s">
        <v>1482</v>
      </c>
      <c r="G822" s="505">
        <v>6701</v>
      </c>
      <c r="H822" s="594">
        <v>1500000</v>
      </c>
    </row>
    <row r="823" spans="1:8" ht="36.4" customHeight="1">
      <c r="A823" s="505">
        <v>1167</v>
      </c>
      <c r="B823" s="505" t="s">
        <v>696</v>
      </c>
      <c r="C823" s="505">
        <v>1002</v>
      </c>
      <c r="D823" s="505" t="s">
        <v>696</v>
      </c>
      <c r="E823" s="505" t="s">
        <v>1483</v>
      </c>
      <c r="G823" s="505">
        <v>6701</v>
      </c>
      <c r="H823" s="594">
        <v>450000</v>
      </c>
    </row>
    <row r="824" spans="1:8" ht="36.4" customHeight="1">
      <c r="A824" s="505">
        <v>1168</v>
      </c>
      <c r="B824" s="505" t="s">
        <v>1484</v>
      </c>
      <c r="C824" s="505">
        <v>1006</v>
      </c>
      <c r="D824" s="505" t="s">
        <v>1484</v>
      </c>
      <c r="E824" s="505" t="s">
        <v>1485</v>
      </c>
      <c r="G824" s="505">
        <v>6701</v>
      </c>
      <c r="H824" s="594">
        <v>1500000</v>
      </c>
    </row>
    <row r="825" spans="1:8" ht="36.4" customHeight="1">
      <c r="A825" s="505">
        <v>1169</v>
      </c>
      <c r="B825" s="505" t="s">
        <v>1486</v>
      </c>
      <c r="C825" s="505">
        <v>1075</v>
      </c>
      <c r="D825" s="505" t="s">
        <v>1486</v>
      </c>
      <c r="E825" s="505" t="s">
        <v>1487</v>
      </c>
      <c r="G825" s="505">
        <v>6701</v>
      </c>
      <c r="H825" s="594">
        <v>600000</v>
      </c>
    </row>
    <row r="826" spans="1:8" ht="36.4" customHeight="1">
      <c r="A826" s="505">
        <v>1170</v>
      </c>
      <c r="B826" s="505" t="s">
        <v>2122</v>
      </c>
      <c r="C826" s="505" t="s">
        <v>1488</v>
      </c>
      <c r="D826" s="505" t="s">
        <v>2122</v>
      </c>
      <c r="E826" s="505" t="s">
        <v>1489</v>
      </c>
      <c r="G826" s="505">
        <v>6701</v>
      </c>
      <c r="H826" s="594">
        <v>300000</v>
      </c>
    </row>
    <row r="827" spans="1:8" ht="24.75" customHeight="1">
      <c r="A827" s="505">
        <v>1171</v>
      </c>
      <c r="B827" s="505" t="s">
        <v>1844</v>
      </c>
      <c r="C827" s="505">
        <v>10140</v>
      </c>
      <c r="D827" s="505" t="s">
        <v>1844</v>
      </c>
      <c r="E827" s="505" t="s">
        <v>1490</v>
      </c>
      <c r="G827" s="505">
        <v>6701</v>
      </c>
      <c r="H827" s="594">
        <v>150000</v>
      </c>
    </row>
    <row r="828" spans="1:8" ht="24.75" customHeight="1">
      <c r="A828" s="505">
        <v>1172</v>
      </c>
      <c r="B828" s="505" t="s">
        <v>1491</v>
      </c>
      <c r="C828" s="505">
        <v>10152</v>
      </c>
      <c r="D828" s="505" t="s">
        <v>1491</v>
      </c>
      <c r="E828" s="505" t="s">
        <v>1492</v>
      </c>
      <c r="G828" s="505">
        <v>6701</v>
      </c>
      <c r="H828" s="594">
        <v>300000</v>
      </c>
    </row>
    <row r="829" spans="1:8" ht="24.75" customHeight="1">
      <c r="A829" s="505">
        <v>1173</v>
      </c>
      <c r="B829" s="505" t="s">
        <v>1495</v>
      </c>
      <c r="C829" s="505">
        <v>10197</v>
      </c>
      <c r="D829" s="505" t="s">
        <v>1495</v>
      </c>
      <c r="E829" s="505" t="s">
        <v>1493</v>
      </c>
      <c r="G829" s="505">
        <v>6701</v>
      </c>
      <c r="H829" s="594">
        <v>1390000</v>
      </c>
    </row>
    <row r="830" spans="1:8" ht="24.75" customHeight="1">
      <c r="A830" s="505">
        <v>1174</v>
      </c>
      <c r="B830" s="505" t="s">
        <v>1495</v>
      </c>
      <c r="C830" s="505">
        <v>10201</v>
      </c>
      <c r="D830" s="505" t="s">
        <v>1495</v>
      </c>
      <c r="E830" s="505" t="s">
        <v>1494</v>
      </c>
      <c r="G830" s="505">
        <v>6701</v>
      </c>
      <c r="H830" s="594">
        <v>150000</v>
      </c>
    </row>
    <row r="831" spans="1:8" ht="13.9" customHeight="1">
      <c r="A831" s="505">
        <v>1175</v>
      </c>
      <c r="B831" s="505" t="s">
        <v>317</v>
      </c>
      <c r="C831" s="505">
        <v>10231</v>
      </c>
      <c r="D831" s="505" t="s">
        <v>317</v>
      </c>
      <c r="E831" s="505" t="s">
        <v>319</v>
      </c>
      <c r="G831" s="505">
        <v>6701</v>
      </c>
      <c r="H831" s="594">
        <v>7672000</v>
      </c>
    </row>
    <row r="832" spans="1:8" ht="24.75" customHeight="1">
      <c r="A832" s="505">
        <v>1176</v>
      </c>
      <c r="B832" s="505" t="s">
        <v>320</v>
      </c>
      <c r="C832" s="505">
        <v>1110</v>
      </c>
      <c r="D832" s="505" t="s">
        <v>320</v>
      </c>
      <c r="E832" s="505" t="s">
        <v>321</v>
      </c>
      <c r="G832" s="505">
        <v>6701</v>
      </c>
      <c r="H832" s="594">
        <v>150000</v>
      </c>
    </row>
    <row r="833" spans="1:8" ht="36.4" customHeight="1">
      <c r="A833" s="505">
        <v>1177</v>
      </c>
      <c r="B833" s="505" t="s">
        <v>376</v>
      </c>
      <c r="C833" s="505">
        <v>11138</v>
      </c>
      <c r="D833" s="505" t="s">
        <v>376</v>
      </c>
      <c r="E833" s="505" t="s">
        <v>322</v>
      </c>
      <c r="G833" s="505">
        <v>6701</v>
      </c>
      <c r="H833" s="594">
        <v>2180000</v>
      </c>
    </row>
    <row r="834" spans="1:8" ht="24.75" customHeight="1">
      <c r="A834" s="505">
        <v>1178</v>
      </c>
      <c r="B834" s="505" t="s">
        <v>633</v>
      </c>
      <c r="C834" s="505">
        <v>11175</v>
      </c>
      <c r="D834" s="505" t="s">
        <v>633</v>
      </c>
      <c r="E834" s="505" t="s">
        <v>323</v>
      </c>
      <c r="G834" s="505">
        <v>6701</v>
      </c>
      <c r="H834" s="594">
        <v>150000</v>
      </c>
    </row>
    <row r="835" spans="1:8" ht="36.4" customHeight="1">
      <c r="A835" s="505">
        <v>1179</v>
      </c>
      <c r="B835" s="505" t="s">
        <v>1496</v>
      </c>
      <c r="C835" s="505">
        <v>11192</v>
      </c>
      <c r="D835" s="505" t="s">
        <v>1496</v>
      </c>
      <c r="E835" s="505" t="s">
        <v>324</v>
      </c>
      <c r="G835" s="505">
        <v>6701</v>
      </c>
      <c r="H835" s="594">
        <v>150000</v>
      </c>
    </row>
    <row r="836" spans="1:8" ht="36.4" customHeight="1">
      <c r="A836" s="505">
        <v>1180</v>
      </c>
      <c r="B836" s="505" t="s">
        <v>1496</v>
      </c>
      <c r="C836" s="505">
        <v>11194</v>
      </c>
      <c r="D836" s="505" t="s">
        <v>1496</v>
      </c>
      <c r="E836" s="505" t="s">
        <v>325</v>
      </c>
      <c r="G836" s="505">
        <v>6701</v>
      </c>
      <c r="H836" s="594">
        <v>375000</v>
      </c>
    </row>
    <row r="837" spans="1:8" ht="36.4" customHeight="1">
      <c r="A837" s="505">
        <v>1181</v>
      </c>
      <c r="B837" s="505" t="s">
        <v>1496</v>
      </c>
      <c r="C837" s="505">
        <v>11197</v>
      </c>
      <c r="D837" s="505" t="s">
        <v>1496</v>
      </c>
      <c r="E837" s="505" t="s">
        <v>326</v>
      </c>
      <c r="G837" s="505">
        <v>6701</v>
      </c>
      <c r="H837" s="594">
        <v>750000</v>
      </c>
    </row>
    <row r="838" spans="1:8" ht="24.75" customHeight="1">
      <c r="A838" s="505">
        <v>1182</v>
      </c>
      <c r="B838" s="505" t="s">
        <v>153</v>
      </c>
      <c r="C838" s="505">
        <v>11208</v>
      </c>
      <c r="D838" s="505" t="s">
        <v>153</v>
      </c>
      <c r="E838" s="505" t="s">
        <v>994</v>
      </c>
      <c r="G838" s="505">
        <v>6701</v>
      </c>
      <c r="H838" s="594">
        <v>300000</v>
      </c>
    </row>
    <row r="839" spans="1:8" ht="24.75" customHeight="1">
      <c r="A839" s="505">
        <v>1183</v>
      </c>
      <c r="B839" s="505" t="s">
        <v>995</v>
      </c>
      <c r="C839" s="505">
        <v>1205</v>
      </c>
      <c r="D839" s="505" t="s">
        <v>995</v>
      </c>
      <c r="E839" s="505" t="s">
        <v>996</v>
      </c>
      <c r="G839" s="505">
        <v>6701</v>
      </c>
      <c r="H839" s="594">
        <v>250000</v>
      </c>
    </row>
    <row r="840" spans="1:8" ht="24.75" customHeight="1">
      <c r="A840" s="505">
        <v>1184</v>
      </c>
      <c r="B840" s="505" t="s">
        <v>997</v>
      </c>
      <c r="C840" s="505">
        <v>1202</v>
      </c>
      <c r="D840" s="505" t="s">
        <v>997</v>
      </c>
      <c r="E840" s="505" t="s">
        <v>998</v>
      </c>
      <c r="G840" s="505">
        <v>6701</v>
      </c>
      <c r="H840" s="594">
        <v>2266000</v>
      </c>
    </row>
    <row r="841" spans="1:8" ht="24.75" customHeight="1">
      <c r="A841" s="505">
        <v>1185</v>
      </c>
      <c r="B841" s="505" t="s">
        <v>1638</v>
      </c>
      <c r="C841" s="505">
        <v>1206</v>
      </c>
      <c r="D841" s="505" t="s">
        <v>1638</v>
      </c>
      <c r="E841" s="505" t="s">
        <v>999</v>
      </c>
      <c r="G841" s="505">
        <v>6701</v>
      </c>
      <c r="H841" s="594">
        <v>300000</v>
      </c>
    </row>
    <row r="842" spans="1:8" ht="24.75" customHeight="1">
      <c r="A842" s="505">
        <v>1186</v>
      </c>
      <c r="B842" s="505" t="s">
        <v>1638</v>
      </c>
      <c r="C842" s="505">
        <v>1207</v>
      </c>
      <c r="D842" s="505" t="s">
        <v>1638</v>
      </c>
      <c r="E842" s="505" t="s">
        <v>1000</v>
      </c>
      <c r="G842" s="505">
        <v>6701</v>
      </c>
      <c r="H842" s="594">
        <v>600000</v>
      </c>
    </row>
    <row r="843" spans="1:8" ht="24.75" customHeight="1">
      <c r="A843" s="505">
        <v>1187</v>
      </c>
      <c r="B843" s="505" t="s">
        <v>637</v>
      </c>
      <c r="C843" s="505">
        <v>1278</v>
      </c>
      <c r="D843" s="505" t="s">
        <v>637</v>
      </c>
      <c r="E843" s="505" t="s">
        <v>1001</v>
      </c>
      <c r="G843" s="505">
        <v>6701</v>
      </c>
      <c r="H843" s="594">
        <v>450000</v>
      </c>
    </row>
    <row r="844" spans="1:8" ht="24.75" customHeight="1">
      <c r="A844" s="505">
        <v>1188</v>
      </c>
      <c r="B844" s="505" t="s">
        <v>643</v>
      </c>
      <c r="C844" s="505">
        <v>1288</v>
      </c>
      <c r="D844" s="505" t="s">
        <v>643</v>
      </c>
      <c r="E844" s="505" t="s">
        <v>1002</v>
      </c>
      <c r="G844" s="505">
        <v>6701</v>
      </c>
      <c r="H844" s="594">
        <v>450000</v>
      </c>
    </row>
    <row r="845" spans="1:8" ht="24.75" customHeight="1">
      <c r="A845" s="505">
        <v>1189</v>
      </c>
      <c r="B845" s="505" t="s">
        <v>2112</v>
      </c>
      <c r="C845" s="505">
        <v>12104</v>
      </c>
      <c r="D845" s="505" t="s">
        <v>2112</v>
      </c>
      <c r="E845" s="505" t="s">
        <v>1003</v>
      </c>
      <c r="G845" s="505">
        <v>6701</v>
      </c>
      <c r="H845" s="594">
        <v>150000</v>
      </c>
    </row>
    <row r="846" spans="1:8" ht="24.75" customHeight="1">
      <c r="A846" s="505">
        <v>1190</v>
      </c>
      <c r="B846" s="505" t="s">
        <v>251</v>
      </c>
      <c r="C846" s="505">
        <v>12120</v>
      </c>
      <c r="D846" s="505" t="s">
        <v>251</v>
      </c>
      <c r="E846" s="505" t="s">
        <v>1004</v>
      </c>
      <c r="G846" s="505">
        <v>6701</v>
      </c>
      <c r="H846" s="594">
        <v>300000</v>
      </c>
    </row>
    <row r="847" spans="1:8" ht="36.4" customHeight="1">
      <c r="A847" s="505">
        <v>1200</v>
      </c>
      <c r="B847" s="505" t="s">
        <v>1005</v>
      </c>
      <c r="C847" s="505">
        <v>12123</v>
      </c>
      <c r="D847" s="505" t="s">
        <v>1005</v>
      </c>
      <c r="E847" s="505" t="s">
        <v>1006</v>
      </c>
      <c r="G847" s="505">
        <v>6701</v>
      </c>
      <c r="H847" s="594">
        <v>4532000</v>
      </c>
    </row>
    <row r="848" spans="1:8" ht="24.75" customHeight="1">
      <c r="A848" s="505">
        <v>1201</v>
      </c>
      <c r="B848" s="505" t="s">
        <v>864</v>
      </c>
      <c r="C848" s="505">
        <v>12165</v>
      </c>
      <c r="D848" s="505" t="s">
        <v>864</v>
      </c>
      <c r="E848" s="505" t="s">
        <v>1007</v>
      </c>
      <c r="G848" s="505">
        <v>6701</v>
      </c>
      <c r="H848" s="594">
        <v>150000</v>
      </c>
    </row>
    <row r="849" spans="1:8" ht="24.75" customHeight="1">
      <c r="A849" s="505">
        <v>1202</v>
      </c>
      <c r="B849" s="505" t="s">
        <v>864</v>
      </c>
      <c r="C849" s="505">
        <v>12169</v>
      </c>
      <c r="D849" s="505" t="s">
        <v>864</v>
      </c>
      <c r="E849" s="505" t="s">
        <v>1008</v>
      </c>
      <c r="G849" s="505">
        <v>6701</v>
      </c>
      <c r="H849" s="594">
        <v>3434000</v>
      </c>
    </row>
    <row r="850" spans="1:8" ht="48" customHeight="1">
      <c r="A850" s="505">
        <v>1203</v>
      </c>
      <c r="B850" s="505" t="s">
        <v>864</v>
      </c>
      <c r="C850" s="505">
        <v>12170</v>
      </c>
      <c r="D850" s="505" t="s">
        <v>864</v>
      </c>
      <c r="E850" s="505" t="s">
        <v>1009</v>
      </c>
      <c r="G850" s="505">
        <v>6701</v>
      </c>
      <c r="H850" s="594">
        <v>300000</v>
      </c>
    </row>
    <row r="851" spans="1:8" ht="36.4" customHeight="1">
      <c r="A851" s="505">
        <v>1204</v>
      </c>
      <c r="B851" s="505" t="s">
        <v>48</v>
      </c>
      <c r="C851" s="505">
        <v>12181</v>
      </c>
      <c r="D851" s="505" t="s">
        <v>48</v>
      </c>
      <c r="E851" s="505" t="s">
        <v>1010</v>
      </c>
      <c r="G851" s="505">
        <v>6701</v>
      </c>
      <c r="H851" s="594">
        <v>60000</v>
      </c>
    </row>
    <row r="852" spans="1:8" ht="13.9" customHeight="1">
      <c r="A852" s="505">
        <v>1205</v>
      </c>
      <c r="B852" s="505" t="s">
        <v>48</v>
      </c>
      <c r="C852" s="505">
        <v>12189</v>
      </c>
      <c r="D852" s="505" t="s">
        <v>48</v>
      </c>
      <c r="E852" s="505" t="s">
        <v>1011</v>
      </c>
      <c r="G852" s="505">
        <v>6701</v>
      </c>
      <c r="H852" s="594">
        <v>750000</v>
      </c>
    </row>
    <row r="853" spans="1:8" ht="36.4" customHeight="1">
      <c r="A853" s="505">
        <v>1206</v>
      </c>
      <c r="B853" s="505" t="s">
        <v>1544</v>
      </c>
      <c r="C853" s="505">
        <v>12197</v>
      </c>
      <c r="D853" s="505" t="s">
        <v>1544</v>
      </c>
      <c r="E853" s="505" t="s">
        <v>1012</v>
      </c>
      <c r="G853" s="505">
        <v>6701</v>
      </c>
      <c r="H853" s="594">
        <v>3440000</v>
      </c>
    </row>
    <row r="854" spans="1:8" ht="13.9" customHeight="1">
      <c r="A854" s="505">
        <v>1207</v>
      </c>
      <c r="B854" s="505" t="s">
        <v>1013</v>
      </c>
      <c r="G854" s="505"/>
      <c r="H854" s="594">
        <v>74169000</v>
      </c>
    </row>
    <row r="855" spans="1:8" ht="24.75" customHeight="1">
      <c r="A855" s="505">
        <v>1208</v>
      </c>
      <c r="B855" s="505" t="s">
        <v>1041</v>
      </c>
      <c r="C855" s="505">
        <v>2131</v>
      </c>
      <c r="D855" s="505" t="s">
        <v>1041</v>
      </c>
      <c r="E855" s="505" t="s">
        <v>2146</v>
      </c>
      <c r="G855" s="505">
        <v>6702</v>
      </c>
      <c r="H855" s="594">
        <v>450000</v>
      </c>
    </row>
    <row r="856" spans="1:8" ht="24.75" customHeight="1">
      <c r="A856" s="505">
        <v>1209</v>
      </c>
      <c r="B856" s="505" t="s">
        <v>2147</v>
      </c>
      <c r="C856" s="505">
        <v>2134</v>
      </c>
      <c r="D856" s="505" t="s">
        <v>2147</v>
      </c>
      <c r="E856" s="505" t="s">
        <v>2148</v>
      </c>
      <c r="G856" s="505">
        <v>6702</v>
      </c>
      <c r="H856" s="594">
        <v>300000</v>
      </c>
    </row>
    <row r="857" spans="1:8" ht="24.75" customHeight="1">
      <c r="A857" s="505">
        <v>1210</v>
      </c>
      <c r="B857" s="505" t="s">
        <v>2149</v>
      </c>
      <c r="C857" s="505">
        <v>3101</v>
      </c>
      <c r="D857" s="505" t="s">
        <v>2149</v>
      </c>
      <c r="E857" s="505" t="s">
        <v>2150</v>
      </c>
      <c r="G857" s="505">
        <v>6702</v>
      </c>
      <c r="H857" s="594">
        <v>900000</v>
      </c>
    </row>
    <row r="858" spans="1:8" ht="24.75" customHeight="1">
      <c r="A858" s="505">
        <v>1211</v>
      </c>
      <c r="B858" s="505" t="s">
        <v>2399</v>
      </c>
      <c r="C858" s="505">
        <v>3169</v>
      </c>
      <c r="D858" s="505" t="s">
        <v>2399</v>
      </c>
      <c r="E858" s="505" t="s">
        <v>2151</v>
      </c>
      <c r="G858" s="505">
        <v>6702</v>
      </c>
      <c r="H858" s="594">
        <v>150000</v>
      </c>
    </row>
    <row r="859" spans="1:8" ht="24.75" customHeight="1">
      <c r="A859" s="505">
        <v>1212</v>
      </c>
      <c r="B859" s="505" t="s">
        <v>2399</v>
      </c>
      <c r="C859" s="505">
        <v>3170</v>
      </c>
      <c r="D859" s="505" t="s">
        <v>2399</v>
      </c>
      <c r="E859" s="505" t="s">
        <v>2152</v>
      </c>
      <c r="G859" s="505">
        <v>6702</v>
      </c>
      <c r="H859" s="594">
        <v>400000</v>
      </c>
    </row>
    <row r="860" spans="1:8" ht="24.75" customHeight="1">
      <c r="A860" s="505">
        <v>1213</v>
      </c>
      <c r="B860" s="505" t="s">
        <v>2363</v>
      </c>
      <c r="C860" s="505">
        <v>3220</v>
      </c>
      <c r="D860" s="505" t="s">
        <v>2363</v>
      </c>
      <c r="E860" s="505" t="s">
        <v>1014</v>
      </c>
      <c r="G860" s="505">
        <v>6702</v>
      </c>
      <c r="H860" s="594">
        <v>150000</v>
      </c>
    </row>
    <row r="861" spans="1:8" ht="13.9" customHeight="1">
      <c r="A861" s="505">
        <v>1214</v>
      </c>
      <c r="B861" s="505" t="s">
        <v>2411</v>
      </c>
      <c r="C861" s="505">
        <v>420</v>
      </c>
      <c r="D861" s="505" t="s">
        <v>2411</v>
      </c>
      <c r="E861" s="505" t="s">
        <v>437</v>
      </c>
      <c r="G861" s="505">
        <v>6702</v>
      </c>
      <c r="H861" s="594">
        <v>18080000</v>
      </c>
    </row>
    <row r="862" spans="1:8" ht="13.9" customHeight="1">
      <c r="A862" s="505">
        <v>1215</v>
      </c>
      <c r="B862" s="505" t="s">
        <v>2153</v>
      </c>
      <c r="C862" s="505">
        <v>494</v>
      </c>
      <c r="D862" s="505" t="s">
        <v>2153</v>
      </c>
      <c r="E862" s="505" t="s">
        <v>1015</v>
      </c>
      <c r="G862" s="505">
        <v>6702</v>
      </c>
      <c r="H862" s="594">
        <v>150000</v>
      </c>
    </row>
    <row r="863" spans="1:8" ht="24.75" customHeight="1">
      <c r="A863" s="505">
        <v>1216</v>
      </c>
      <c r="B863" s="505" t="s">
        <v>2417</v>
      </c>
      <c r="C863" s="505">
        <v>4132</v>
      </c>
      <c r="D863" s="505" t="s">
        <v>2417</v>
      </c>
      <c r="E863" s="505" t="s">
        <v>2155</v>
      </c>
      <c r="G863" s="505">
        <v>6702</v>
      </c>
      <c r="H863" s="594">
        <v>750000</v>
      </c>
    </row>
    <row r="864" spans="1:8" ht="24.75" customHeight="1">
      <c r="A864" s="505">
        <v>1217</v>
      </c>
      <c r="B864" s="505" t="s">
        <v>2417</v>
      </c>
      <c r="C864" s="505">
        <v>4135</v>
      </c>
      <c r="D864" s="505" t="s">
        <v>2417</v>
      </c>
      <c r="E864" s="505" t="s">
        <v>2156</v>
      </c>
      <c r="G864" s="505">
        <v>6702</v>
      </c>
      <c r="H864" s="594">
        <v>100000</v>
      </c>
    </row>
    <row r="865" spans="1:8" ht="36.4" customHeight="1">
      <c r="A865" s="505">
        <v>1218</v>
      </c>
      <c r="B865" s="505" t="s">
        <v>2419</v>
      </c>
      <c r="C865" s="505">
        <v>502</v>
      </c>
      <c r="D865" s="505" t="s">
        <v>2419</v>
      </c>
      <c r="E865" s="505" t="s">
        <v>2157</v>
      </c>
      <c r="G865" s="505">
        <v>6702</v>
      </c>
      <c r="H865" s="594">
        <v>200000</v>
      </c>
    </row>
    <row r="866" spans="1:8" ht="24.75" customHeight="1">
      <c r="A866" s="505">
        <v>1219</v>
      </c>
      <c r="B866" s="505" t="s">
        <v>2421</v>
      </c>
      <c r="C866" s="505">
        <v>518</v>
      </c>
      <c r="D866" s="505" t="s">
        <v>2421</v>
      </c>
      <c r="E866" s="505" t="s">
        <v>1016</v>
      </c>
      <c r="G866" s="505">
        <v>6702</v>
      </c>
      <c r="H866" s="594">
        <v>1000000</v>
      </c>
    </row>
    <row r="867" spans="1:8" ht="36.4" customHeight="1">
      <c r="A867" s="505">
        <v>1220</v>
      </c>
      <c r="B867" s="505" t="s">
        <v>2423</v>
      </c>
      <c r="C867" s="505">
        <v>540</v>
      </c>
      <c r="D867" s="505" t="s">
        <v>2423</v>
      </c>
      <c r="E867" s="505" t="s">
        <v>955</v>
      </c>
      <c r="G867" s="505">
        <v>6702</v>
      </c>
      <c r="H867" s="594">
        <v>600000</v>
      </c>
    </row>
    <row r="868" spans="1:8" ht="60.4" customHeight="1">
      <c r="A868" s="505">
        <v>1221</v>
      </c>
      <c r="B868" s="505" t="s">
        <v>2423</v>
      </c>
      <c r="C868" s="505">
        <v>541</v>
      </c>
      <c r="D868" s="505" t="s">
        <v>2423</v>
      </c>
      <c r="E868" s="505" t="s">
        <v>956</v>
      </c>
      <c r="G868" s="505">
        <v>6702</v>
      </c>
      <c r="H868" s="594">
        <v>50000</v>
      </c>
    </row>
    <row r="869" spans="1:8" ht="24.75" customHeight="1">
      <c r="A869" s="505">
        <v>1222</v>
      </c>
      <c r="B869" s="505" t="s">
        <v>2423</v>
      </c>
      <c r="C869" s="505">
        <v>560</v>
      </c>
      <c r="D869" s="505" t="s">
        <v>2423</v>
      </c>
      <c r="E869" s="505" t="s">
        <v>957</v>
      </c>
      <c r="G869" s="505">
        <v>6702</v>
      </c>
      <c r="H869" s="594">
        <v>200000</v>
      </c>
    </row>
    <row r="870" spans="1:8" ht="60.4" customHeight="1">
      <c r="A870" s="505">
        <v>1223</v>
      </c>
      <c r="B870" s="505" t="s">
        <v>2522</v>
      </c>
      <c r="C870" s="505">
        <v>566</v>
      </c>
      <c r="D870" s="505" t="s">
        <v>2522</v>
      </c>
      <c r="E870" s="505" t="s">
        <v>1649</v>
      </c>
      <c r="G870" s="505">
        <v>6702</v>
      </c>
      <c r="H870" s="594">
        <v>400000</v>
      </c>
    </row>
    <row r="871" spans="1:8" ht="13.9" customHeight="1">
      <c r="A871" s="505">
        <v>1233</v>
      </c>
      <c r="B871" s="505" t="s">
        <v>482</v>
      </c>
      <c r="C871" s="505">
        <v>5122</v>
      </c>
      <c r="D871" s="505" t="s">
        <v>482</v>
      </c>
      <c r="E871" s="505" t="s">
        <v>1650</v>
      </c>
      <c r="G871" s="505">
        <v>6702</v>
      </c>
      <c r="H871" s="594">
        <v>50000</v>
      </c>
    </row>
    <row r="872" spans="1:8" ht="36.4" customHeight="1">
      <c r="A872" s="505">
        <v>1234</v>
      </c>
      <c r="B872" s="505" t="s">
        <v>2531</v>
      </c>
      <c r="C872" s="505">
        <v>5171</v>
      </c>
      <c r="D872" s="505" t="s">
        <v>2531</v>
      </c>
      <c r="E872" s="505" t="s">
        <v>1651</v>
      </c>
      <c r="G872" s="505">
        <v>6702</v>
      </c>
      <c r="H872" s="594">
        <v>250000</v>
      </c>
    </row>
    <row r="873" spans="1:8" ht="24.75" customHeight="1">
      <c r="A873" s="505">
        <v>1235</v>
      </c>
      <c r="B873" s="505" t="s">
        <v>1059</v>
      </c>
      <c r="C873" s="505">
        <v>5228</v>
      </c>
      <c r="D873" s="505" t="s">
        <v>1059</v>
      </c>
      <c r="E873" s="505" t="s">
        <v>425</v>
      </c>
      <c r="G873" s="505">
        <v>6702</v>
      </c>
      <c r="H873" s="594">
        <v>150000</v>
      </c>
    </row>
    <row r="874" spans="1:8" ht="24.75" customHeight="1">
      <c r="A874" s="505">
        <v>1236</v>
      </c>
      <c r="B874" s="505" t="s">
        <v>1059</v>
      </c>
      <c r="C874" s="505">
        <v>5242</v>
      </c>
      <c r="D874" s="505" t="s">
        <v>1059</v>
      </c>
      <c r="E874" s="505" t="s">
        <v>1652</v>
      </c>
      <c r="G874" s="505">
        <v>6702</v>
      </c>
      <c r="H874" s="594">
        <v>1000000</v>
      </c>
    </row>
    <row r="875" spans="1:8" ht="48" customHeight="1">
      <c r="A875" s="505">
        <v>1237</v>
      </c>
      <c r="B875" s="505" t="s">
        <v>2223</v>
      </c>
      <c r="C875" s="505">
        <v>607</v>
      </c>
      <c r="D875" s="505" t="s">
        <v>2223</v>
      </c>
      <c r="E875" s="505" t="s">
        <v>1653</v>
      </c>
      <c r="G875" s="505">
        <v>6702</v>
      </c>
      <c r="H875" s="594">
        <v>300000</v>
      </c>
    </row>
    <row r="876" spans="1:8" ht="24.75" customHeight="1">
      <c r="A876" s="505">
        <v>1238</v>
      </c>
      <c r="B876" s="505" t="s">
        <v>2223</v>
      </c>
      <c r="C876" s="505">
        <v>613</v>
      </c>
      <c r="D876" s="505" t="s">
        <v>2223</v>
      </c>
      <c r="E876" s="505" t="s">
        <v>1654</v>
      </c>
      <c r="G876" s="505">
        <v>6702</v>
      </c>
      <c r="H876" s="594">
        <v>400000</v>
      </c>
    </row>
    <row r="877" spans="1:8" ht="36.4" customHeight="1">
      <c r="A877" s="505">
        <v>1239</v>
      </c>
      <c r="B877" s="505" t="s">
        <v>1655</v>
      </c>
      <c r="C877" s="505">
        <v>614</v>
      </c>
      <c r="D877" s="505" t="s">
        <v>1655</v>
      </c>
      <c r="E877" s="505" t="s">
        <v>1656</v>
      </c>
      <c r="G877" s="505">
        <v>6702</v>
      </c>
      <c r="H877" s="594">
        <v>300000</v>
      </c>
    </row>
    <row r="878" spans="1:8" ht="36.4" customHeight="1">
      <c r="A878" s="505">
        <v>1240</v>
      </c>
      <c r="B878" s="505" t="s">
        <v>1655</v>
      </c>
      <c r="C878" s="505">
        <v>615</v>
      </c>
      <c r="D878" s="505" t="s">
        <v>1655</v>
      </c>
      <c r="E878" s="505" t="s">
        <v>1656</v>
      </c>
      <c r="G878" s="505">
        <v>6702</v>
      </c>
      <c r="H878" s="594">
        <v>300000</v>
      </c>
    </row>
    <row r="879" spans="1:8" ht="36.4" customHeight="1">
      <c r="A879" s="505">
        <v>1241</v>
      </c>
      <c r="B879" s="505" t="s">
        <v>2230</v>
      </c>
      <c r="C879" s="505">
        <v>681</v>
      </c>
      <c r="D879" s="505" t="s">
        <v>2230</v>
      </c>
      <c r="E879" s="505" t="s">
        <v>1657</v>
      </c>
      <c r="G879" s="505">
        <v>6702</v>
      </c>
      <c r="H879" s="594">
        <v>250000</v>
      </c>
    </row>
    <row r="880" spans="1:8" ht="36.4" customHeight="1">
      <c r="A880" s="505">
        <v>1242</v>
      </c>
      <c r="B880" s="505" t="s">
        <v>2230</v>
      </c>
      <c r="C880" s="505">
        <v>682</v>
      </c>
      <c r="D880" s="505" t="s">
        <v>2230</v>
      </c>
      <c r="E880" s="505" t="s">
        <v>1658</v>
      </c>
      <c r="G880" s="505">
        <v>6702</v>
      </c>
      <c r="H880" s="594">
        <v>350000</v>
      </c>
    </row>
    <row r="881" spans="1:8" ht="60.4" customHeight="1">
      <c r="A881" s="505">
        <v>1243</v>
      </c>
      <c r="B881" s="505" t="s">
        <v>2230</v>
      </c>
      <c r="C881" s="505">
        <v>683</v>
      </c>
      <c r="D881" s="505" t="s">
        <v>2230</v>
      </c>
      <c r="E881" s="505" t="s">
        <v>1659</v>
      </c>
      <c r="G881" s="505">
        <v>6702</v>
      </c>
      <c r="H881" s="594">
        <v>700000</v>
      </c>
    </row>
    <row r="882" spans="1:8" ht="24.75" customHeight="1">
      <c r="A882" s="505">
        <v>1244</v>
      </c>
      <c r="B882" s="505" t="s">
        <v>2276</v>
      </c>
      <c r="C882" s="505">
        <v>6123</v>
      </c>
      <c r="D882" s="505" t="s">
        <v>2276</v>
      </c>
      <c r="E882" s="505" t="s">
        <v>1017</v>
      </c>
      <c r="G882" s="505">
        <v>6702</v>
      </c>
      <c r="H882" s="594">
        <v>150000</v>
      </c>
    </row>
    <row r="883" spans="1:8" ht="36.4" customHeight="1">
      <c r="A883" s="505">
        <v>1245</v>
      </c>
      <c r="B883" s="505" t="s">
        <v>896</v>
      </c>
      <c r="C883" s="505">
        <v>6154</v>
      </c>
      <c r="D883" s="505" t="s">
        <v>896</v>
      </c>
      <c r="E883" s="505" t="s">
        <v>1660</v>
      </c>
      <c r="G883" s="505">
        <v>6702</v>
      </c>
      <c r="H883" s="594">
        <v>500000</v>
      </c>
    </row>
    <row r="884" spans="1:8" ht="36.4" customHeight="1">
      <c r="A884" s="505">
        <v>1246</v>
      </c>
      <c r="B884" s="505" t="s">
        <v>896</v>
      </c>
      <c r="C884" s="505">
        <v>6156</v>
      </c>
      <c r="D884" s="505" t="s">
        <v>896</v>
      </c>
      <c r="E884" s="505" t="s">
        <v>1460</v>
      </c>
      <c r="G884" s="505">
        <v>6702</v>
      </c>
      <c r="H884" s="594">
        <v>500000</v>
      </c>
    </row>
    <row r="885" spans="1:8" ht="24.75" customHeight="1">
      <c r="A885" s="505">
        <v>1247</v>
      </c>
      <c r="B885" s="505" t="s">
        <v>904</v>
      </c>
      <c r="C885" s="505">
        <v>734</v>
      </c>
      <c r="D885" s="505" t="s">
        <v>904</v>
      </c>
      <c r="E885" s="505" t="s">
        <v>1463</v>
      </c>
      <c r="G885" s="505">
        <v>6702</v>
      </c>
      <c r="H885" s="594">
        <v>400000</v>
      </c>
    </row>
    <row r="886" spans="1:8" ht="24.75" customHeight="1">
      <c r="A886" s="505">
        <v>1248</v>
      </c>
      <c r="B886" s="505" t="s">
        <v>904</v>
      </c>
      <c r="C886" s="505">
        <v>751</v>
      </c>
      <c r="D886" s="505" t="s">
        <v>904</v>
      </c>
      <c r="E886" s="505" t="s">
        <v>1464</v>
      </c>
      <c r="G886" s="505">
        <v>6702</v>
      </c>
      <c r="H886" s="594">
        <v>200000</v>
      </c>
    </row>
    <row r="887" spans="1:8" ht="24.75" customHeight="1">
      <c r="A887" s="505">
        <v>1249</v>
      </c>
      <c r="B887" s="505" t="s">
        <v>1018</v>
      </c>
      <c r="C887" s="505">
        <v>752</v>
      </c>
      <c r="D887" s="505" t="s">
        <v>1018</v>
      </c>
      <c r="E887" s="505" t="s">
        <v>425</v>
      </c>
      <c r="G887" s="505">
        <v>6702</v>
      </c>
      <c r="H887" s="594">
        <v>450000</v>
      </c>
    </row>
    <row r="888" spans="1:8" ht="24.75" customHeight="1">
      <c r="A888" s="505">
        <v>1250</v>
      </c>
      <c r="B888" s="505" t="s">
        <v>1391</v>
      </c>
      <c r="C888" s="505">
        <v>766</v>
      </c>
      <c r="D888" s="505" t="s">
        <v>1391</v>
      </c>
      <c r="E888" s="505" t="s">
        <v>1465</v>
      </c>
      <c r="G888" s="505">
        <v>6702</v>
      </c>
      <c r="H888" s="594">
        <v>200000</v>
      </c>
    </row>
    <row r="889" spans="1:8" ht="24.75" customHeight="1">
      <c r="A889" s="505">
        <v>1251</v>
      </c>
      <c r="B889" s="505" t="s">
        <v>1578</v>
      </c>
      <c r="C889" s="505">
        <v>7105</v>
      </c>
      <c r="D889" s="505" t="s">
        <v>1578</v>
      </c>
      <c r="E889" s="505" t="s">
        <v>1466</v>
      </c>
      <c r="G889" s="505">
        <v>6702</v>
      </c>
      <c r="H889" s="594">
        <v>900000</v>
      </c>
    </row>
    <row r="890" spans="1:8" ht="36.4" customHeight="1">
      <c r="A890" s="505">
        <v>1252</v>
      </c>
      <c r="B890" s="505" t="s">
        <v>913</v>
      </c>
      <c r="C890" s="505">
        <v>7167</v>
      </c>
      <c r="D890" s="505" t="s">
        <v>913</v>
      </c>
      <c r="E890" s="505" t="s">
        <v>1467</v>
      </c>
      <c r="G890" s="505">
        <v>6702</v>
      </c>
      <c r="H890" s="594">
        <v>750000</v>
      </c>
    </row>
    <row r="891" spans="1:8" ht="24.75" customHeight="1">
      <c r="A891" s="505">
        <v>1253</v>
      </c>
      <c r="B891" s="505" t="s">
        <v>1315</v>
      </c>
      <c r="C891" s="505">
        <v>802</v>
      </c>
      <c r="D891" s="505" t="s">
        <v>1315</v>
      </c>
      <c r="E891" s="505" t="s">
        <v>1468</v>
      </c>
      <c r="G891" s="505">
        <v>6702</v>
      </c>
      <c r="H891" s="594">
        <v>750000</v>
      </c>
    </row>
    <row r="892" spans="1:8" ht="13.9" customHeight="1">
      <c r="A892" s="505">
        <v>1254</v>
      </c>
      <c r="B892" s="505" t="s">
        <v>1315</v>
      </c>
      <c r="C892" s="505">
        <v>804</v>
      </c>
      <c r="D892" s="505" t="s">
        <v>1315</v>
      </c>
      <c r="E892" s="505" t="s">
        <v>1019</v>
      </c>
      <c r="G892" s="505">
        <v>6702</v>
      </c>
      <c r="H892" s="594">
        <v>500000</v>
      </c>
    </row>
    <row r="893" spans="1:8" ht="48" customHeight="1">
      <c r="A893" s="505">
        <v>1264</v>
      </c>
      <c r="B893" s="505" t="s">
        <v>922</v>
      </c>
      <c r="C893" s="505">
        <v>845</v>
      </c>
      <c r="D893" s="505" t="s">
        <v>922</v>
      </c>
      <c r="E893" s="505" t="s">
        <v>1469</v>
      </c>
      <c r="G893" s="505">
        <v>6702</v>
      </c>
      <c r="H893" s="594">
        <v>800000</v>
      </c>
    </row>
    <row r="894" spans="1:8" ht="13.9" customHeight="1">
      <c r="A894" s="505">
        <v>1265</v>
      </c>
      <c r="B894" s="505" t="s">
        <v>929</v>
      </c>
      <c r="C894" s="505">
        <v>8103</v>
      </c>
      <c r="D894" s="505" t="s">
        <v>929</v>
      </c>
      <c r="E894" s="505" t="s">
        <v>2486</v>
      </c>
      <c r="G894" s="505">
        <v>6702</v>
      </c>
      <c r="H894" s="594">
        <v>250000</v>
      </c>
    </row>
    <row r="895" spans="1:8" ht="36.4" customHeight="1">
      <c r="A895" s="505">
        <v>1266</v>
      </c>
      <c r="B895" s="505" t="s">
        <v>1276</v>
      </c>
      <c r="C895" s="505">
        <v>938</v>
      </c>
      <c r="D895" s="505" t="s">
        <v>1276</v>
      </c>
      <c r="E895" s="505" t="s">
        <v>176</v>
      </c>
      <c r="G895" s="505">
        <v>6702</v>
      </c>
      <c r="H895" s="594">
        <v>750000</v>
      </c>
    </row>
    <row r="896" spans="1:8" ht="36.4" customHeight="1">
      <c r="A896" s="505">
        <v>1267</v>
      </c>
      <c r="B896" s="505" t="s">
        <v>377</v>
      </c>
      <c r="C896" s="505">
        <v>9124</v>
      </c>
      <c r="D896" s="505" t="s">
        <v>377</v>
      </c>
      <c r="E896" s="505" t="s">
        <v>1473</v>
      </c>
      <c r="G896" s="505">
        <v>6702</v>
      </c>
      <c r="H896" s="594">
        <v>150000</v>
      </c>
    </row>
    <row r="897" spans="1:8" ht="24.75" customHeight="1">
      <c r="A897" s="505">
        <v>1268</v>
      </c>
      <c r="B897" s="505" t="s">
        <v>692</v>
      </c>
      <c r="C897" s="505">
        <v>9131</v>
      </c>
      <c r="D897" s="505" t="s">
        <v>692</v>
      </c>
      <c r="E897" s="505" t="s">
        <v>1474</v>
      </c>
      <c r="G897" s="505">
        <v>6702</v>
      </c>
      <c r="H897" s="594">
        <v>3000000</v>
      </c>
    </row>
    <row r="898" spans="1:8" ht="36.4" customHeight="1">
      <c r="A898" s="505">
        <v>1269</v>
      </c>
      <c r="B898" s="505" t="s">
        <v>692</v>
      </c>
      <c r="C898" s="505">
        <v>9132</v>
      </c>
      <c r="D898" s="505" t="s">
        <v>692</v>
      </c>
      <c r="E898" s="505" t="s">
        <v>1475</v>
      </c>
      <c r="G898" s="505">
        <v>6702</v>
      </c>
      <c r="H898" s="594">
        <v>300000</v>
      </c>
    </row>
    <row r="899" spans="1:8" ht="24.75" customHeight="1">
      <c r="A899" s="505">
        <v>1270</v>
      </c>
      <c r="B899" s="505" t="s">
        <v>88</v>
      </c>
      <c r="C899" s="505">
        <v>9142</v>
      </c>
      <c r="D899" s="505" t="s">
        <v>88</v>
      </c>
      <c r="E899" s="505" t="s">
        <v>1476</v>
      </c>
      <c r="G899" s="505">
        <v>6702</v>
      </c>
      <c r="H899" s="594">
        <v>100000</v>
      </c>
    </row>
    <row r="900" spans="1:8" ht="24.75" customHeight="1">
      <c r="A900" s="505">
        <v>1271</v>
      </c>
      <c r="B900" s="505" t="s">
        <v>88</v>
      </c>
      <c r="C900" s="505">
        <v>9144</v>
      </c>
      <c r="D900" s="505" t="s">
        <v>88</v>
      </c>
      <c r="E900" s="505" t="s">
        <v>1477</v>
      </c>
      <c r="G900" s="505">
        <v>6702</v>
      </c>
      <c r="H900" s="594">
        <v>400000</v>
      </c>
    </row>
    <row r="901" spans="1:8" ht="48" customHeight="1">
      <c r="A901" s="505">
        <v>1272</v>
      </c>
      <c r="B901" s="505" t="s">
        <v>1478</v>
      </c>
      <c r="C901" s="505">
        <v>9159</v>
      </c>
      <c r="D901" s="505" t="s">
        <v>1478</v>
      </c>
      <c r="E901" s="505" t="s">
        <v>1479</v>
      </c>
      <c r="G901" s="505">
        <v>6702</v>
      </c>
      <c r="H901" s="594">
        <v>300000</v>
      </c>
    </row>
    <row r="902" spans="1:8" ht="24.75" customHeight="1">
      <c r="A902" s="505">
        <v>1273</v>
      </c>
      <c r="B902" s="505" t="s">
        <v>248</v>
      </c>
      <c r="C902" s="505">
        <v>9169</v>
      </c>
      <c r="D902" s="505" t="s">
        <v>248</v>
      </c>
      <c r="E902" s="505" t="s">
        <v>1480</v>
      </c>
      <c r="G902" s="505">
        <v>6702</v>
      </c>
      <c r="H902" s="594">
        <v>300000</v>
      </c>
    </row>
    <row r="903" spans="1:8" ht="24.75" customHeight="1">
      <c r="A903" s="505">
        <v>1274</v>
      </c>
      <c r="B903" s="505" t="s">
        <v>1481</v>
      </c>
      <c r="C903" s="505">
        <v>9199</v>
      </c>
      <c r="D903" s="505" t="s">
        <v>1481</v>
      </c>
      <c r="E903" s="505" t="s">
        <v>1482</v>
      </c>
      <c r="G903" s="505">
        <v>6702</v>
      </c>
      <c r="H903" s="594">
        <v>500000</v>
      </c>
    </row>
    <row r="904" spans="1:8" ht="36.4" customHeight="1">
      <c r="A904" s="505">
        <v>1275</v>
      </c>
      <c r="B904" s="505" t="s">
        <v>696</v>
      </c>
      <c r="C904" s="505">
        <v>1002</v>
      </c>
      <c r="D904" s="505" t="s">
        <v>696</v>
      </c>
      <c r="E904" s="505" t="s">
        <v>1483</v>
      </c>
      <c r="G904" s="505">
        <v>6702</v>
      </c>
      <c r="H904" s="594">
        <v>750000</v>
      </c>
    </row>
    <row r="905" spans="1:8" ht="36.4" customHeight="1">
      <c r="A905" s="505">
        <v>1276</v>
      </c>
      <c r="B905" s="505" t="s">
        <v>1484</v>
      </c>
      <c r="C905" s="505">
        <v>1006</v>
      </c>
      <c r="D905" s="505" t="s">
        <v>1484</v>
      </c>
      <c r="E905" s="505" t="s">
        <v>1485</v>
      </c>
      <c r="G905" s="505">
        <v>6702</v>
      </c>
      <c r="H905" s="594">
        <v>500000</v>
      </c>
    </row>
    <row r="906" spans="1:8" ht="36.4" customHeight="1">
      <c r="A906" s="505">
        <v>1277</v>
      </c>
      <c r="B906" s="505" t="s">
        <v>1486</v>
      </c>
      <c r="C906" s="505">
        <v>1075</v>
      </c>
      <c r="D906" s="505" t="s">
        <v>1486</v>
      </c>
      <c r="E906" s="505" t="s">
        <v>1487</v>
      </c>
      <c r="G906" s="505">
        <v>6702</v>
      </c>
      <c r="H906" s="594">
        <v>600000</v>
      </c>
    </row>
    <row r="907" spans="1:8" ht="36.4" customHeight="1">
      <c r="A907" s="505">
        <v>1278</v>
      </c>
      <c r="B907" s="505" t="s">
        <v>2122</v>
      </c>
      <c r="C907" s="505" t="s">
        <v>1488</v>
      </c>
      <c r="D907" s="505" t="s">
        <v>2122</v>
      </c>
      <c r="E907" s="505" t="s">
        <v>1489</v>
      </c>
      <c r="G907" s="505">
        <v>6702</v>
      </c>
      <c r="H907" s="594">
        <v>500000</v>
      </c>
    </row>
    <row r="908" spans="1:8" ht="24.75" customHeight="1">
      <c r="A908" s="505">
        <v>1279</v>
      </c>
      <c r="B908" s="505" t="s">
        <v>1028</v>
      </c>
      <c r="C908" s="505">
        <v>10115</v>
      </c>
      <c r="D908" s="505" t="s">
        <v>1028</v>
      </c>
      <c r="E908" s="505" t="s">
        <v>177</v>
      </c>
      <c r="G908" s="505">
        <v>6702</v>
      </c>
      <c r="H908" s="594">
        <v>27440000</v>
      </c>
    </row>
    <row r="909" spans="1:8" ht="24.75" customHeight="1">
      <c r="A909" s="505">
        <v>1280</v>
      </c>
      <c r="B909" s="505" t="s">
        <v>1844</v>
      </c>
      <c r="C909" s="505">
        <v>10140</v>
      </c>
      <c r="D909" s="505" t="s">
        <v>1844</v>
      </c>
      <c r="E909" s="505" t="s">
        <v>1490</v>
      </c>
      <c r="G909" s="505">
        <v>6702</v>
      </c>
      <c r="H909" s="594">
        <v>350000</v>
      </c>
    </row>
    <row r="910" spans="1:8" ht="24.75" customHeight="1">
      <c r="A910" s="505">
        <v>1281</v>
      </c>
      <c r="B910" s="505" t="s">
        <v>1491</v>
      </c>
      <c r="C910" s="505">
        <v>10152</v>
      </c>
      <c r="D910" s="505" t="s">
        <v>1491</v>
      </c>
      <c r="E910" s="505" t="s">
        <v>1492</v>
      </c>
      <c r="G910" s="505">
        <v>6702</v>
      </c>
      <c r="H910" s="594">
        <v>550000</v>
      </c>
    </row>
    <row r="911" spans="1:8" ht="24.75" customHeight="1">
      <c r="A911" s="505">
        <v>1282</v>
      </c>
      <c r="B911" s="505" t="s">
        <v>1495</v>
      </c>
      <c r="C911" s="505">
        <v>10197</v>
      </c>
      <c r="D911" s="505" t="s">
        <v>1495</v>
      </c>
      <c r="E911" s="505" t="s">
        <v>1493</v>
      </c>
      <c r="G911" s="505">
        <v>6702</v>
      </c>
      <c r="H911" s="594">
        <v>200000</v>
      </c>
    </row>
    <row r="912" spans="1:8" ht="24.75" customHeight="1">
      <c r="A912" s="505">
        <v>1283</v>
      </c>
      <c r="B912" s="505" t="s">
        <v>1495</v>
      </c>
      <c r="C912" s="505">
        <v>10201</v>
      </c>
      <c r="D912" s="505" t="s">
        <v>1495</v>
      </c>
      <c r="E912" s="505" t="s">
        <v>1494</v>
      </c>
      <c r="G912" s="505">
        <v>6702</v>
      </c>
      <c r="H912" s="594">
        <v>150000</v>
      </c>
    </row>
    <row r="913" spans="1:8" ht="13.9" customHeight="1">
      <c r="A913" s="505">
        <v>1284</v>
      </c>
      <c r="B913" s="505" t="s">
        <v>317</v>
      </c>
      <c r="C913" s="505">
        <v>10231</v>
      </c>
      <c r="D913" s="505" t="s">
        <v>317</v>
      </c>
      <c r="E913" s="505" t="s">
        <v>319</v>
      </c>
      <c r="G913" s="505">
        <v>6702</v>
      </c>
      <c r="H913" s="594">
        <v>650000</v>
      </c>
    </row>
    <row r="914" spans="1:8" ht="24.75" customHeight="1">
      <c r="A914" s="505">
        <v>1285</v>
      </c>
      <c r="B914" s="505" t="s">
        <v>320</v>
      </c>
      <c r="C914" s="505">
        <v>1110</v>
      </c>
      <c r="D914" s="505" t="s">
        <v>320</v>
      </c>
      <c r="E914" s="505" t="s">
        <v>321</v>
      </c>
      <c r="G914" s="505">
        <v>6702</v>
      </c>
      <c r="H914" s="594">
        <v>200000</v>
      </c>
    </row>
    <row r="915" spans="1:8" ht="36.4" customHeight="1">
      <c r="A915" s="505">
        <v>1286</v>
      </c>
      <c r="B915" s="505" t="s">
        <v>376</v>
      </c>
      <c r="C915" s="505">
        <v>11138</v>
      </c>
      <c r="D915" s="505" t="s">
        <v>376</v>
      </c>
      <c r="E915" s="505" t="s">
        <v>322</v>
      </c>
      <c r="G915" s="505">
        <v>6702</v>
      </c>
      <c r="H915" s="594">
        <v>200000</v>
      </c>
    </row>
    <row r="916" spans="1:8" ht="24.75" customHeight="1">
      <c r="A916" s="505">
        <v>1296</v>
      </c>
      <c r="B916" s="505" t="s">
        <v>633</v>
      </c>
      <c r="C916" s="505">
        <v>11175</v>
      </c>
      <c r="D916" s="505" t="s">
        <v>633</v>
      </c>
      <c r="E916" s="505" t="s">
        <v>323</v>
      </c>
      <c r="G916" s="505">
        <v>6702</v>
      </c>
      <c r="H916" s="594">
        <v>300000</v>
      </c>
    </row>
    <row r="917" spans="1:8" ht="36.4" customHeight="1">
      <c r="A917" s="505">
        <v>1297</v>
      </c>
      <c r="B917" s="505" t="s">
        <v>1496</v>
      </c>
      <c r="C917" s="505">
        <v>11192</v>
      </c>
      <c r="D917" s="505" t="s">
        <v>1496</v>
      </c>
      <c r="E917" s="505" t="s">
        <v>324</v>
      </c>
      <c r="G917" s="505">
        <v>6702</v>
      </c>
      <c r="H917" s="594">
        <v>200000</v>
      </c>
    </row>
    <row r="918" spans="1:8" ht="36.4" customHeight="1">
      <c r="A918" s="505">
        <v>1298</v>
      </c>
      <c r="B918" s="505" t="s">
        <v>1496</v>
      </c>
      <c r="C918" s="505">
        <v>11194</v>
      </c>
      <c r="D918" s="505" t="s">
        <v>1496</v>
      </c>
      <c r="E918" s="505" t="s">
        <v>325</v>
      </c>
      <c r="G918" s="505">
        <v>6702</v>
      </c>
      <c r="H918" s="594">
        <v>250000</v>
      </c>
    </row>
    <row r="919" spans="1:8" ht="36.4" customHeight="1">
      <c r="A919" s="505">
        <v>1299</v>
      </c>
      <c r="B919" s="505" t="s">
        <v>1496</v>
      </c>
      <c r="C919" s="505">
        <v>11197</v>
      </c>
      <c r="D919" s="505" t="s">
        <v>1496</v>
      </c>
      <c r="E919" s="505" t="s">
        <v>326</v>
      </c>
      <c r="G919" s="505">
        <v>6702</v>
      </c>
      <c r="H919" s="594">
        <v>6250000</v>
      </c>
    </row>
    <row r="920" spans="1:8" ht="24.75" customHeight="1">
      <c r="A920" s="505">
        <v>1300</v>
      </c>
      <c r="B920" s="505" t="s">
        <v>153</v>
      </c>
      <c r="C920" s="505">
        <v>11208</v>
      </c>
      <c r="D920" s="505" t="s">
        <v>153</v>
      </c>
      <c r="E920" s="505" t="s">
        <v>994</v>
      </c>
      <c r="G920" s="505">
        <v>6702</v>
      </c>
      <c r="H920" s="594">
        <v>500000</v>
      </c>
    </row>
    <row r="921" spans="1:8" ht="24.75" customHeight="1">
      <c r="A921" s="505">
        <v>1301</v>
      </c>
      <c r="B921" s="505" t="s">
        <v>995</v>
      </c>
      <c r="C921" s="505">
        <v>1205</v>
      </c>
      <c r="D921" s="505" t="s">
        <v>995</v>
      </c>
      <c r="E921" s="505" t="s">
        <v>996</v>
      </c>
      <c r="G921" s="505">
        <v>6702</v>
      </c>
      <c r="H921" s="594">
        <v>800000</v>
      </c>
    </row>
    <row r="922" spans="1:8" ht="24.75" customHeight="1">
      <c r="A922" s="505">
        <v>1302</v>
      </c>
      <c r="B922" s="505" t="s">
        <v>997</v>
      </c>
      <c r="C922" s="505">
        <v>1202</v>
      </c>
      <c r="D922" s="505" t="s">
        <v>997</v>
      </c>
      <c r="E922" s="505" t="s">
        <v>998</v>
      </c>
      <c r="G922" s="505">
        <v>6702</v>
      </c>
      <c r="H922" s="594">
        <v>250000</v>
      </c>
    </row>
    <row r="923" spans="1:8" ht="24.75" customHeight="1">
      <c r="A923" s="505">
        <v>1303</v>
      </c>
      <c r="B923" s="505" t="s">
        <v>1638</v>
      </c>
      <c r="C923" s="505">
        <v>1207</v>
      </c>
      <c r="D923" s="505" t="s">
        <v>1638</v>
      </c>
      <c r="E923" s="505" t="s">
        <v>1000</v>
      </c>
      <c r="G923" s="505">
        <v>6702</v>
      </c>
      <c r="H923" s="594">
        <v>1200000</v>
      </c>
    </row>
    <row r="924" spans="1:8" ht="24.75" customHeight="1">
      <c r="A924" s="505">
        <v>1304</v>
      </c>
      <c r="B924" s="505" t="s">
        <v>2315</v>
      </c>
      <c r="C924" s="505">
        <v>1217</v>
      </c>
      <c r="D924" s="505" t="s">
        <v>2315</v>
      </c>
      <c r="E924" s="505" t="s">
        <v>178</v>
      </c>
      <c r="G924" s="505">
        <v>6702</v>
      </c>
      <c r="H924" s="594">
        <v>750000</v>
      </c>
    </row>
    <row r="925" spans="1:8" ht="24.75" customHeight="1">
      <c r="A925" s="505">
        <v>1305</v>
      </c>
      <c r="B925" s="505" t="s">
        <v>637</v>
      </c>
      <c r="C925" s="505">
        <v>1278</v>
      </c>
      <c r="D925" s="505" t="s">
        <v>637</v>
      </c>
      <c r="E925" s="505" t="s">
        <v>1001</v>
      </c>
      <c r="G925" s="505">
        <v>6702</v>
      </c>
      <c r="H925" s="594">
        <v>900000</v>
      </c>
    </row>
    <row r="926" spans="1:8" ht="24.75" customHeight="1">
      <c r="A926" s="505">
        <v>1306</v>
      </c>
      <c r="B926" s="505" t="s">
        <v>643</v>
      </c>
      <c r="C926" s="505">
        <v>1288</v>
      </c>
      <c r="D926" s="505" t="s">
        <v>643</v>
      </c>
      <c r="E926" s="505" t="s">
        <v>1002</v>
      </c>
      <c r="G926" s="505">
        <v>6702</v>
      </c>
      <c r="H926" s="594">
        <v>150000</v>
      </c>
    </row>
    <row r="927" spans="1:8" ht="24.75" customHeight="1">
      <c r="A927" s="505">
        <v>1307</v>
      </c>
      <c r="B927" s="505" t="s">
        <v>2112</v>
      </c>
      <c r="C927" s="505">
        <v>12104</v>
      </c>
      <c r="D927" s="505" t="s">
        <v>2112</v>
      </c>
      <c r="E927" s="505" t="s">
        <v>1003</v>
      </c>
      <c r="G927" s="505">
        <v>6702</v>
      </c>
      <c r="H927" s="594">
        <v>250000</v>
      </c>
    </row>
    <row r="928" spans="1:8" ht="24.75" customHeight="1">
      <c r="A928" s="505">
        <v>1308</v>
      </c>
      <c r="B928" s="505" t="s">
        <v>251</v>
      </c>
      <c r="C928" s="505">
        <v>12120</v>
      </c>
      <c r="D928" s="505" t="s">
        <v>251</v>
      </c>
      <c r="E928" s="505" t="s">
        <v>1004</v>
      </c>
      <c r="G928" s="505">
        <v>6702</v>
      </c>
      <c r="H928" s="594">
        <v>700000</v>
      </c>
    </row>
    <row r="929" spans="1:8" ht="36.4" customHeight="1">
      <c r="A929" s="505">
        <v>1309</v>
      </c>
      <c r="B929" s="505" t="s">
        <v>1005</v>
      </c>
      <c r="C929" s="505">
        <v>12123</v>
      </c>
      <c r="D929" s="505" t="s">
        <v>1005</v>
      </c>
      <c r="E929" s="505" t="s">
        <v>1006</v>
      </c>
      <c r="G929" s="505">
        <v>6702</v>
      </c>
      <c r="H929" s="594">
        <v>500000</v>
      </c>
    </row>
    <row r="930" spans="1:8" ht="24.75" customHeight="1">
      <c r="A930" s="505">
        <v>1310</v>
      </c>
      <c r="B930" s="505" t="s">
        <v>864</v>
      </c>
      <c r="C930" s="505">
        <v>12165</v>
      </c>
      <c r="D930" s="505" t="s">
        <v>864</v>
      </c>
      <c r="E930" s="505" t="s">
        <v>1007</v>
      </c>
      <c r="G930" s="505">
        <v>6702</v>
      </c>
      <c r="H930" s="594">
        <v>100000</v>
      </c>
    </row>
    <row r="931" spans="1:8" ht="24.75" customHeight="1">
      <c r="A931" s="505">
        <v>1311</v>
      </c>
      <c r="B931" s="505" t="s">
        <v>864</v>
      </c>
      <c r="C931" s="505">
        <v>12169</v>
      </c>
      <c r="D931" s="505" t="s">
        <v>864</v>
      </c>
      <c r="E931" s="505" t="s">
        <v>1008</v>
      </c>
      <c r="G931" s="505">
        <v>6702</v>
      </c>
      <c r="H931" s="594">
        <v>150000</v>
      </c>
    </row>
    <row r="932" spans="1:8" ht="48" customHeight="1">
      <c r="A932" s="505">
        <v>1312</v>
      </c>
      <c r="B932" s="505" t="s">
        <v>864</v>
      </c>
      <c r="C932" s="505">
        <v>12170</v>
      </c>
      <c r="D932" s="505" t="s">
        <v>864</v>
      </c>
      <c r="E932" s="505" t="s">
        <v>1009</v>
      </c>
      <c r="G932" s="505">
        <v>6702</v>
      </c>
      <c r="H932" s="594">
        <v>650000</v>
      </c>
    </row>
    <row r="933" spans="1:8" ht="13.9" customHeight="1">
      <c r="A933" s="505">
        <v>1313</v>
      </c>
      <c r="B933" s="505" t="s">
        <v>48</v>
      </c>
      <c r="C933" s="505">
        <v>12189</v>
      </c>
      <c r="D933" s="505" t="s">
        <v>48</v>
      </c>
      <c r="E933" s="505" t="s">
        <v>1011</v>
      </c>
      <c r="G933" s="505">
        <v>6702</v>
      </c>
      <c r="H933" s="594">
        <v>950000</v>
      </c>
    </row>
    <row r="934" spans="1:8" ht="36.4" customHeight="1">
      <c r="A934" s="505">
        <v>1314</v>
      </c>
      <c r="B934" s="505" t="s">
        <v>1544</v>
      </c>
      <c r="C934" s="505">
        <v>12197</v>
      </c>
      <c r="D934" s="505" t="s">
        <v>1544</v>
      </c>
      <c r="E934" s="505" t="s">
        <v>1012</v>
      </c>
      <c r="G934" s="505">
        <v>6702</v>
      </c>
      <c r="H934" s="594">
        <v>250000</v>
      </c>
    </row>
    <row r="935" spans="1:8" ht="13.9" customHeight="1">
      <c r="A935" s="505">
        <v>1315</v>
      </c>
      <c r="B935" s="505" t="s">
        <v>268</v>
      </c>
      <c r="G935" s="505"/>
      <c r="H935" s="594">
        <v>87270000</v>
      </c>
    </row>
    <row r="936" spans="1:8" ht="24.75" customHeight="1">
      <c r="A936" s="505">
        <v>1316</v>
      </c>
      <c r="B936" s="505" t="s">
        <v>1041</v>
      </c>
      <c r="C936" s="505">
        <v>2131</v>
      </c>
      <c r="D936" s="505" t="s">
        <v>1041</v>
      </c>
      <c r="E936" s="505" t="s">
        <v>2146</v>
      </c>
      <c r="G936" s="505">
        <v>6703</v>
      </c>
      <c r="H936" s="594">
        <v>9000000</v>
      </c>
    </row>
    <row r="937" spans="1:8" ht="24.75" customHeight="1">
      <c r="A937" s="505">
        <v>1317</v>
      </c>
      <c r="B937" s="505" t="s">
        <v>2147</v>
      </c>
      <c r="C937" s="505">
        <v>2134</v>
      </c>
      <c r="D937" s="505" t="s">
        <v>2147</v>
      </c>
      <c r="E937" s="505" t="s">
        <v>2148</v>
      </c>
      <c r="G937" s="505">
        <v>6703</v>
      </c>
      <c r="H937" s="594">
        <v>4800000</v>
      </c>
    </row>
    <row r="938" spans="1:8" ht="24.75" customHeight="1">
      <c r="A938" s="505">
        <v>1318</v>
      </c>
      <c r="B938" s="505" t="s">
        <v>2399</v>
      </c>
      <c r="C938" s="505">
        <v>3169</v>
      </c>
      <c r="D938" s="505" t="s">
        <v>2399</v>
      </c>
      <c r="E938" s="505" t="s">
        <v>2151</v>
      </c>
      <c r="G938" s="505">
        <v>6703</v>
      </c>
      <c r="H938" s="594">
        <v>700000</v>
      </c>
    </row>
    <row r="939" spans="1:8" ht="24.75" customHeight="1">
      <c r="A939" s="505">
        <v>1319</v>
      </c>
      <c r="B939" s="505" t="s">
        <v>2399</v>
      </c>
      <c r="C939" s="505">
        <v>3170</v>
      </c>
      <c r="D939" s="505" t="s">
        <v>2399</v>
      </c>
      <c r="E939" s="505" t="s">
        <v>2152</v>
      </c>
      <c r="G939" s="505">
        <v>6703</v>
      </c>
      <c r="H939" s="594">
        <v>2100000</v>
      </c>
    </row>
    <row r="940" spans="1:8" ht="24.75" customHeight="1">
      <c r="A940" s="505">
        <v>1320</v>
      </c>
      <c r="B940" s="505" t="s">
        <v>2363</v>
      </c>
      <c r="C940" s="505">
        <v>3220</v>
      </c>
      <c r="D940" s="505" t="s">
        <v>2363</v>
      </c>
      <c r="E940" s="505" t="s">
        <v>1014</v>
      </c>
      <c r="G940" s="505">
        <v>6703</v>
      </c>
      <c r="H940" s="594">
        <v>275000</v>
      </c>
    </row>
    <row r="941" spans="1:8" ht="13.9" customHeight="1">
      <c r="A941" s="505">
        <v>1321</v>
      </c>
      <c r="B941" s="505" t="s">
        <v>2153</v>
      </c>
      <c r="C941" s="505">
        <v>494</v>
      </c>
      <c r="D941" s="505" t="s">
        <v>2153</v>
      </c>
      <c r="E941" s="505" t="s">
        <v>179</v>
      </c>
      <c r="G941" s="505">
        <v>6703</v>
      </c>
      <c r="H941" s="594">
        <v>330000</v>
      </c>
    </row>
    <row r="942" spans="1:8" ht="24.75" customHeight="1">
      <c r="A942" s="505">
        <v>1331</v>
      </c>
      <c r="B942" s="505" t="s">
        <v>2417</v>
      </c>
      <c r="C942" s="505">
        <v>4132</v>
      </c>
      <c r="D942" s="505" t="s">
        <v>2417</v>
      </c>
      <c r="E942" s="505" t="s">
        <v>2155</v>
      </c>
      <c r="G942" s="505">
        <v>6703</v>
      </c>
      <c r="H942" s="594">
        <v>2120000</v>
      </c>
    </row>
    <row r="943" spans="1:8" ht="36.4" customHeight="1">
      <c r="A943" s="505">
        <v>1332</v>
      </c>
      <c r="B943" s="505" t="s">
        <v>2419</v>
      </c>
      <c r="C943" s="505">
        <v>502</v>
      </c>
      <c r="D943" s="505" t="s">
        <v>2419</v>
      </c>
      <c r="E943" s="505" t="s">
        <v>2157</v>
      </c>
      <c r="G943" s="505">
        <v>6703</v>
      </c>
      <c r="H943" s="594">
        <v>1050000</v>
      </c>
    </row>
    <row r="944" spans="1:8" ht="24.75" customHeight="1">
      <c r="A944" s="505">
        <v>1333</v>
      </c>
      <c r="B944" s="505" t="s">
        <v>2421</v>
      </c>
      <c r="C944" s="505">
        <v>518</v>
      </c>
      <c r="D944" s="505" t="s">
        <v>2421</v>
      </c>
      <c r="E944" s="505" t="s">
        <v>1016</v>
      </c>
      <c r="G944" s="505">
        <v>6703</v>
      </c>
      <c r="H944" s="594">
        <v>6000000</v>
      </c>
    </row>
    <row r="945" spans="1:8" ht="36.4" customHeight="1">
      <c r="A945" s="505">
        <v>1334</v>
      </c>
      <c r="B945" s="505" t="s">
        <v>2423</v>
      </c>
      <c r="C945" s="505">
        <v>540</v>
      </c>
      <c r="D945" s="505" t="s">
        <v>2423</v>
      </c>
      <c r="E945" s="505" t="s">
        <v>955</v>
      </c>
      <c r="G945" s="505">
        <v>6703</v>
      </c>
      <c r="H945" s="594">
        <v>1750000</v>
      </c>
    </row>
    <row r="946" spans="1:8" ht="60.4" customHeight="1">
      <c r="A946" s="505">
        <v>1335</v>
      </c>
      <c r="B946" s="505" t="s">
        <v>2522</v>
      </c>
      <c r="C946" s="505">
        <v>566</v>
      </c>
      <c r="D946" s="505" t="s">
        <v>2522</v>
      </c>
      <c r="E946" s="505" t="s">
        <v>1649</v>
      </c>
      <c r="G946" s="505">
        <v>6703</v>
      </c>
      <c r="H946" s="594">
        <v>2100000</v>
      </c>
    </row>
    <row r="947" spans="1:8" ht="36.4" customHeight="1">
      <c r="A947" s="505">
        <v>1336</v>
      </c>
      <c r="B947" s="505" t="s">
        <v>2531</v>
      </c>
      <c r="C947" s="505">
        <v>5171</v>
      </c>
      <c r="D947" s="505" t="s">
        <v>2531</v>
      </c>
      <c r="E947" s="505" t="s">
        <v>1651</v>
      </c>
      <c r="G947" s="505">
        <v>6703</v>
      </c>
      <c r="H947" s="594">
        <v>1500000</v>
      </c>
    </row>
    <row r="948" spans="1:8" ht="24.75" customHeight="1">
      <c r="A948" s="505">
        <v>1337</v>
      </c>
      <c r="B948" s="505" t="s">
        <v>1059</v>
      </c>
      <c r="C948" s="505">
        <v>5228</v>
      </c>
      <c r="D948" s="505" t="s">
        <v>1059</v>
      </c>
      <c r="E948" s="505" t="s">
        <v>425</v>
      </c>
      <c r="G948" s="505">
        <v>6703</v>
      </c>
      <c r="H948" s="594">
        <v>600000</v>
      </c>
    </row>
    <row r="949" spans="1:8" ht="24.75" customHeight="1">
      <c r="A949" s="505">
        <v>1338</v>
      </c>
      <c r="B949" s="505" t="s">
        <v>1059</v>
      </c>
      <c r="C949" s="505">
        <v>5242</v>
      </c>
      <c r="D949" s="505" t="s">
        <v>1059</v>
      </c>
      <c r="E949" s="505" t="s">
        <v>1652</v>
      </c>
      <c r="G949" s="505">
        <v>6703</v>
      </c>
      <c r="H949" s="594">
        <v>3555000</v>
      </c>
    </row>
    <row r="950" spans="1:8" ht="48" customHeight="1">
      <c r="A950" s="505">
        <v>1339</v>
      </c>
      <c r="B950" s="505" t="s">
        <v>2223</v>
      </c>
      <c r="C950" s="505">
        <v>607</v>
      </c>
      <c r="D950" s="505" t="s">
        <v>2223</v>
      </c>
      <c r="E950" s="505" t="s">
        <v>1653</v>
      </c>
      <c r="G950" s="505">
        <v>6703</v>
      </c>
      <c r="H950" s="594">
        <v>1400000</v>
      </c>
    </row>
    <row r="951" spans="1:8" ht="24.75" customHeight="1">
      <c r="A951" s="505">
        <v>1340</v>
      </c>
      <c r="B951" s="505" t="s">
        <v>2223</v>
      </c>
      <c r="C951" s="505">
        <v>613</v>
      </c>
      <c r="D951" s="505" t="s">
        <v>2223</v>
      </c>
      <c r="E951" s="505" t="s">
        <v>1654</v>
      </c>
      <c r="G951" s="505">
        <v>6703</v>
      </c>
      <c r="H951" s="594">
        <v>3080000</v>
      </c>
    </row>
    <row r="952" spans="1:8" ht="36.4" customHeight="1">
      <c r="A952" s="505">
        <v>1341</v>
      </c>
      <c r="B952" s="505" t="s">
        <v>1655</v>
      </c>
      <c r="C952" s="505">
        <v>614</v>
      </c>
      <c r="D952" s="505" t="s">
        <v>1655</v>
      </c>
      <c r="E952" s="505" t="s">
        <v>1656</v>
      </c>
      <c r="G952" s="505">
        <v>6703</v>
      </c>
      <c r="H952" s="594">
        <v>1750000</v>
      </c>
    </row>
    <row r="953" spans="1:8" ht="36.4" customHeight="1">
      <c r="A953" s="505">
        <v>1342</v>
      </c>
      <c r="B953" s="505" t="s">
        <v>1655</v>
      </c>
      <c r="C953" s="505">
        <v>615</v>
      </c>
      <c r="D953" s="505" t="s">
        <v>1655</v>
      </c>
      <c r="E953" s="505" t="s">
        <v>1656</v>
      </c>
      <c r="G953" s="505">
        <v>6703</v>
      </c>
      <c r="H953" s="594">
        <v>1750000</v>
      </c>
    </row>
    <row r="954" spans="1:8" ht="36.4" customHeight="1">
      <c r="A954" s="505">
        <v>1343</v>
      </c>
      <c r="B954" s="505" t="s">
        <v>2230</v>
      </c>
      <c r="C954" s="505">
        <v>681</v>
      </c>
      <c r="D954" s="505" t="s">
        <v>2230</v>
      </c>
      <c r="E954" s="505" t="s">
        <v>1657</v>
      </c>
      <c r="G954" s="505">
        <v>6703</v>
      </c>
      <c r="H954" s="594">
        <v>1400000</v>
      </c>
    </row>
    <row r="955" spans="1:8" ht="36.4" customHeight="1">
      <c r="A955" s="505">
        <v>1344</v>
      </c>
      <c r="B955" s="505" t="s">
        <v>2230</v>
      </c>
      <c r="C955" s="505">
        <v>682</v>
      </c>
      <c r="D955" s="505" t="s">
        <v>2230</v>
      </c>
      <c r="E955" s="505" t="s">
        <v>1658</v>
      </c>
      <c r="G955" s="505">
        <v>6703</v>
      </c>
      <c r="H955" s="594">
        <v>1700000</v>
      </c>
    </row>
    <row r="956" spans="1:8" ht="60.4" customHeight="1">
      <c r="A956" s="505">
        <v>1345</v>
      </c>
      <c r="B956" s="505" t="s">
        <v>2230</v>
      </c>
      <c r="C956" s="505">
        <v>683</v>
      </c>
      <c r="D956" s="505" t="s">
        <v>2230</v>
      </c>
      <c r="E956" s="505" t="s">
        <v>1659</v>
      </c>
      <c r="G956" s="505">
        <v>6703</v>
      </c>
      <c r="H956" s="594">
        <v>2100000</v>
      </c>
    </row>
    <row r="957" spans="1:8" ht="24.75" customHeight="1">
      <c r="A957" s="505">
        <v>1346</v>
      </c>
      <c r="B957" s="505" t="s">
        <v>2276</v>
      </c>
      <c r="C957" s="505">
        <v>6123</v>
      </c>
      <c r="D957" s="505" t="s">
        <v>2276</v>
      </c>
      <c r="E957" s="505" t="s">
        <v>1017</v>
      </c>
      <c r="G957" s="505">
        <v>6703</v>
      </c>
      <c r="H957" s="594">
        <v>600000</v>
      </c>
    </row>
    <row r="958" spans="1:8" ht="24.75" customHeight="1">
      <c r="A958" s="505">
        <v>1347</v>
      </c>
      <c r="B958" s="505" t="s">
        <v>904</v>
      </c>
      <c r="C958" s="505">
        <v>734</v>
      </c>
      <c r="D958" s="505" t="s">
        <v>904</v>
      </c>
      <c r="E958" s="505" t="s">
        <v>1463</v>
      </c>
      <c r="G958" s="505">
        <v>6703</v>
      </c>
      <c r="H958" s="594">
        <v>2100000</v>
      </c>
    </row>
    <row r="959" spans="1:8" ht="24.75" customHeight="1">
      <c r="A959" s="505">
        <v>1348</v>
      </c>
      <c r="B959" s="505" t="s">
        <v>904</v>
      </c>
      <c r="C959" s="505">
        <v>751</v>
      </c>
      <c r="D959" s="505" t="s">
        <v>904</v>
      </c>
      <c r="E959" s="505" t="s">
        <v>1464</v>
      </c>
      <c r="G959" s="505">
        <v>6703</v>
      </c>
      <c r="H959" s="594">
        <v>900000</v>
      </c>
    </row>
    <row r="960" spans="1:8" ht="24.75" customHeight="1">
      <c r="A960" s="505">
        <v>1349</v>
      </c>
      <c r="B960" s="505" t="s">
        <v>1018</v>
      </c>
      <c r="C960" s="505">
        <v>752</v>
      </c>
      <c r="D960" s="505" t="s">
        <v>1018</v>
      </c>
      <c r="E960" s="505" t="s">
        <v>425</v>
      </c>
      <c r="G960" s="505">
        <v>6703</v>
      </c>
      <c r="H960" s="594">
        <v>700000</v>
      </c>
    </row>
    <row r="961" spans="1:8" ht="24.75" customHeight="1">
      <c r="A961" s="505">
        <v>1350</v>
      </c>
      <c r="B961" s="505" t="s">
        <v>1578</v>
      </c>
      <c r="C961" s="505">
        <v>7105</v>
      </c>
      <c r="D961" s="505" t="s">
        <v>1578</v>
      </c>
      <c r="E961" s="505" t="s">
        <v>1466</v>
      </c>
      <c r="G961" s="505">
        <v>6703</v>
      </c>
      <c r="H961" s="594">
        <v>11100000</v>
      </c>
    </row>
    <row r="962" spans="1:8" ht="36.4" customHeight="1">
      <c r="A962" s="505">
        <v>1351</v>
      </c>
      <c r="B962" s="505" t="s">
        <v>913</v>
      </c>
      <c r="C962" s="505">
        <v>7167</v>
      </c>
      <c r="D962" s="505" t="s">
        <v>913</v>
      </c>
      <c r="E962" s="505" t="s">
        <v>1467</v>
      </c>
      <c r="G962" s="505">
        <v>6703</v>
      </c>
      <c r="H962" s="594">
        <v>2000000</v>
      </c>
    </row>
    <row r="963" spans="1:8" ht="24.75" customHeight="1">
      <c r="A963" s="505">
        <v>1361</v>
      </c>
      <c r="B963" s="505" t="s">
        <v>1315</v>
      </c>
      <c r="C963" s="505">
        <v>802</v>
      </c>
      <c r="D963" s="505" t="s">
        <v>1315</v>
      </c>
      <c r="E963" s="505" t="s">
        <v>1468</v>
      </c>
      <c r="G963" s="505">
        <v>6703</v>
      </c>
      <c r="H963" s="594">
        <v>2100000</v>
      </c>
    </row>
    <row r="964" spans="1:8" ht="48" customHeight="1">
      <c r="A964" s="505">
        <v>1362</v>
      </c>
      <c r="B964" s="505" t="s">
        <v>922</v>
      </c>
      <c r="C964" s="505">
        <v>845</v>
      </c>
      <c r="D964" s="505" t="s">
        <v>922</v>
      </c>
      <c r="E964" s="505" t="s">
        <v>1469</v>
      </c>
      <c r="G964" s="505">
        <v>6703</v>
      </c>
      <c r="H964" s="594">
        <v>2100000</v>
      </c>
    </row>
    <row r="965" spans="1:8" ht="13.9" customHeight="1">
      <c r="A965" s="505">
        <v>1363</v>
      </c>
      <c r="B965" s="505" t="s">
        <v>929</v>
      </c>
      <c r="C965" s="505">
        <v>8103</v>
      </c>
      <c r="D965" s="505" t="s">
        <v>929</v>
      </c>
      <c r="E965" s="505" t="s">
        <v>2486</v>
      </c>
      <c r="G965" s="505">
        <v>6703</v>
      </c>
      <c r="H965" s="594">
        <v>860000</v>
      </c>
    </row>
    <row r="966" spans="1:8" ht="36.4" customHeight="1">
      <c r="A966" s="505">
        <v>1364</v>
      </c>
      <c r="B966" s="505" t="s">
        <v>1471</v>
      </c>
      <c r="C966" s="505">
        <v>8169</v>
      </c>
      <c r="D966" s="505" t="s">
        <v>1471</v>
      </c>
      <c r="E966" s="505" t="s">
        <v>1472</v>
      </c>
      <c r="G966" s="505">
        <v>6703</v>
      </c>
      <c r="H966" s="594">
        <v>9000000</v>
      </c>
    </row>
    <row r="967" spans="1:8" ht="36.4" customHeight="1">
      <c r="A967" s="505">
        <v>1365</v>
      </c>
      <c r="B967" s="505" t="s">
        <v>1276</v>
      </c>
      <c r="C967" s="505">
        <v>938</v>
      </c>
      <c r="D967" s="505" t="s">
        <v>1276</v>
      </c>
      <c r="E967" s="505" t="s">
        <v>176</v>
      </c>
      <c r="G967" s="505">
        <v>6703</v>
      </c>
      <c r="H967" s="594">
        <v>3140000</v>
      </c>
    </row>
    <row r="968" spans="1:8" ht="36.4" customHeight="1">
      <c r="A968" s="505">
        <v>1366</v>
      </c>
      <c r="B968" s="505" t="s">
        <v>377</v>
      </c>
      <c r="C968" s="505">
        <v>9124</v>
      </c>
      <c r="D968" s="505" t="s">
        <v>377</v>
      </c>
      <c r="E968" s="505" t="s">
        <v>1473</v>
      </c>
      <c r="G968" s="505">
        <v>6703</v>
      </c>
      <c r="H968" s="594">
        <v>4500000</v>
      </c>
    </row>
    <row r="969" spans="1:8" ht="24.75" customHeight="1">
      <c r="A969" s="505">
        <v>1367</v>
      </c>
      <c r="B969" s="505" t="s">
        <v>692</v>
      </c>
      <c r="C969" s="505">
        <v>9131</v>
      </c>
      <c r="D969" s="505" t="s">
        <v>692</v>
      </c>
      <c r="E969" s="505" t="s">
        <v>1474</v>
      </c>
      <c r="G969" s="505">
        <v>6703</v>
      </c>
      <c r="H969" s="594">
        <v>4500000</v>
      </c>
    </row>
    <row r="970" spans="1:8" ht="36.4" customHeight="1">
      <c r="A970" s="505">
        <v>1368</v>
      </c>
      <c r="B970" s="505" t="s">
        <v>692</v>
      </c>
      <c r="C970" s="505">
        <v>9132</v>
      </c>
      <c r="D970" s="505" t="s">
        <v>692</v>
      </c>
      <c r="E970" s="505" t="s">
        <v>1475</v>
      </c>
      <c r="G970" s="505">
        <v>6703</v>
      </c>
      <c r="H970" s="594">
        <v>9000000</v>
      </c>
    </row>
    <row r="971" spans="1:8" ht="24.75" customHeight="1">
      <c r="A971" s="505">
        <v>1369</v>
      </c>
      <c r="B971" s="505" t="s">
        <v>88</v>
      </c>
      <c r="C971" s="505">
        <v>9142</v>
      </c>
      <c r="D971" s="505" t="s">
        <v>88</v>
      </c>
      <c r="E971" s="505" t="s">
        <v>1476</v>
      </c>
      <c r="G971" s="505">
        <v>6703</v>
      </c>
      <c r="H971" s="594">
        <v>300000</v>
      </c>
    </row>
    <row r="972" spans="1:8" ht="24.75" customHeight="1">
      <c r="A972" s="505">
        <v>1370</v>
      </c>
      <c r="B972" s="505" t="s">
        <v>88</v>
      </c>
      <c r="C972" s="505">
        <v>9144</v>
      </c>
      <c r="D972" s="505" t="s">
        <v>88</v>
      </c>
      <c r="E972" s="505" t="s">
        <v>1477</v>
      </c>
      <c r="G972" s="505">
        <v>6703</v>
      </c>
      <c r="H972" s="594">
        <v>1750000</v>
      </c>
    </row>
    <row r="973" spans="1:8" ht="48" customHeight="1">
      <c r="A973" s="505">
        <v>1371</v>
      </c>
      <c r="B973" s="505" t="s">
        <v>1478</v>
      </c>
      <c r="C973" s="505">
        <v>9159</v>
      </c>
      <c r="D973" s="505" t="s">
        <v>1478</v>
      </c>
      <c r="E973" s="505" t="s">
        <v>1479</v>
      </c>
      <c r="G973" s="505">
        <v>6703</v>
      </c>
      <c r="H973" s="594">
        <v>600000</v>
      </c>
    </row>
    <row r="974" spans="1:8" ht="24.75" customHeight="1">
      <c r="A974" s="505">
        <v>1372</v>
      </c>
      <c r="B974" s="505" t="s">
        <v>248</v>
      </c>
      <c r="C974" s="505">
        <v>9169</v>
      </c>
      <c r="D974" s="505" t="s">
        <v>248</v>
      </c>
      <c r="E974" s="505" t="s">
        <v>1480</v>
      </c>
      <c r="G974" s="505">
        <v>6703</v>
      </c>
      <c r="H974" s="594">
        <v>1500000</v>
      </c>
    </row>
    <row r="975" spans="1:8" ht="24.75" customHeight="1">
      <c r="A975" s="505">
        <v>1373</v>
      </c>
      <c r="B975" s="505" t="s">
        <v>1481</v>
      </c>
      <c r="C975" s="505">
        <v>9199</v>
      </c>
      <c r="D975" s="505" t="s">
        <v>1481</v>
      </c>
      <c r="E975" s="505" t="s">
        <v>1482</v>
      </c>
      <c r="G975" s="505">
        <v>6703</v>
      </c>
      <c r="H975" s="594">
        <v>15000000</v>
      </c>
    </row>
    <row r="976" spans="1:8" ht="36.4" customHeight="1">
      <c r="A976" s="505">
        <v>1374</v>
      </c>
      <c r="B976" s="505" t="s">
        <v>696</v>
      </c>
      <c r="C976" s="505">
        <v>1002</v>
      </c>
      <c r="D976" s="505" t="s">
        <v>696</v>
      </c>
      <c r="E976" s="505" t="s">
        <v>1483</v>
      </c>
      <c r="G976" s="505">
        <v>6703</v>
      </c>
      <c r="H976" s="594">
        <v>2800000</v>
      </c>
    </row>
    <row r="977" spans="1:8" ht="36.4" customHeight="1">
      <c r="A977" s="505">
        <v>1375</v>
      </c>
      <c r="B977" s="505" t="s">
        <v>1484</v>
      </c>
      <c r="C977" s="505">
        <v>1006</v>
      </c>
      <c r="D977" s="505" t="s">
        <v>1484</v>
      </c>
      <c r="E977" s="505" t="s">
        <v>1485</v>
      </c>
      <c r="G977" s="505">
        <v>6703</v>
      </c>
      <c r="H977" s="594">
        <v>15000000</v>
      </c>
    </row>
    <row r="978" spans="1:8" ht="36.4" customHeight="1">
      <c r="A978" s="505">
        <v>1376</v>
      </c>
      <c r="B978" s="505" t="s">
        <v>2122</v>
      </c>
      <c r="C978" s="505" t="s">
        <v>1488</v>
      </c>
      <c r="D978" s="505" t="s">
        <v>2122</v>
      </c>
      <c r="E978" s="505" t="s">
        <v>1489</v>
      </c>
      <c r="G978" s="505">
        <v>6703</v>
      </c>
      <c r="H978" s="594">
        <v>1400000</v>
      </c>
    </row>
    <row r="979" spans="1:8" ht="24.75" customHeight="1">
      <c r="A979" s="505">
        <v>1377</v>
      </c>
      <c r="B979" s="505" t="s">
        <v>1844</v>
      </c>
      <c r="C979" s="505">
        <v>10140</v>
      </c>
      <c r="D979" s="505" t="s">
        <v>1844</v>
      </c>
      <c r="E979" s="505" t="s">
        <v>1490</v>
      </c>
      <c r="G979" s="505">
        <v>6703</v>
      </c>
      <c r="H979" s="594">
        <v>1500000</v>
      </c>
    </row>
    <row r="980" spans="1:8" ht="24.75" customHeight="1">
      <c r="A980" s="505">
        <v>1378</v>
      </c>
      <c r="B980" s="505" t="s">
        <v>1491</v>
      </c>
      <c r="C980" s="505">
        <v>10152</v>
      </c>
      <c r="D980" s="505" t="s">
        <v>1491</v>
      </c>
      <c r="E980" s="505" t="s">
        <v>1492</v>
      </c>
      <c r="G980" s="505">
        <v>6703</v>
      </c>
      <c r="H980" s="594">
        <v>2450000</v>
      </c>
    </row>
    <row r="981" spans="1:8" ht="24.75" customHeight="1">
      <c r="A981" s="505">
        <v>1379</v>
      </c>
      <c r="B981" s="505" t="s">
        <v>1495</v>
      </c>
      <c r="C981" s="505">
        <v>10201</v>
      </c>
      <c r="D981" s="505" t="s">
        <v>1495</v>
      </c>
      <c r="E981" s="505" t="s">
        <v>1494</v>
      </c>
      <c r="G981" s="505">
        <v>6703</v>
      </c>
      <c r="H981" s="594">
        <v>700000</v>
      </c>
    </row>
    <row r="982" spans="1:8" ht="13.9" customHeight="1">
      <c r="A982" s="505">
        <v>1380</v>
      </c>
      <c r="B982" s="505" t="s">
        <v>317</v>
      </c>
      <c r="C982" s="505">
        <v>10231</v>
      </c>
      <c r="D982" s="505" t="s">
        <v>317</v>
      </c>
      <c r="E982" s="505" t="s">
        <v>319</v>
      </c>
      <c r="G982" s="505">
        <v>6703</v>
      </c>
      <c r="H982" s="594">
        <v>2750000</v>
      </c>
    </row>
    <row r="983" spans="1:8" ht="24.75" customHeight="1">
      <c r="A983" s="505">
        <v>1381</v>
      </c>
      <c r="B983" s="505" t="s">
        <v>320</v>
      </c>
      <c r="C983" s="505">
        <v>1110</v>
      </c>
      <c r="D983" s="505" t="s">
        <v>320</v>
      </c>
      <c r="E983" s="505" t="s">
        <v>321</v>
      </c>
      <c r="G983" s="505">
        <v>6703</v>
      </c>
      <c r="H983" s="594">
        <v>900000</v>
      </c>
    </row>
    <row r="984" spans="1:8" ht="36.4" customHeight="1">
      <c r="A984" s="505">
        <v>1382</v>
      </c>
      <c r="B984" s="505" t="s">
        <v>376</v>
      </c>
      <c r="C984" s="505">
        <v>11138</v>
      </c>
      <c r="D984" s="505" t="s">
        <v>376</v>
      </c>
      <c r="E984" s="505" t="s">
        <v>322</v>
      </c>
      <c r="G984" s="505">
        <v>6703</v>
      </c>
      <c r="H984" s="594">
        <v>600000</v>
      </c>
    </row>
    <row r="985" spans="1:8" ht="24.75" customHeight="1">
      <c r="A985" s="505">
        <v>1383</v>
      </c>
      <c r="B985" s="505" t="s">
        <v>633</v>
      </c>
      <c r="C985" s="505">
        <v>11175</v>
      </c>
      <c r="D985" s="505" t="s">
        <v>633</v>
      </c>
      <c r="E985" s="505" t="s">
        <v>323</v>
      </c>
      <c r="G985" s="505">
        <v>6703</v>
      </c>
      <c r="H985" s="594">
        <v>900000</v>
      </c>
    </row>
    <row r="986" spans="1:8" ht="36.4" customHeight="1">
      <c r="A986" s="505">
        <v>1393</v>
      </c>
      <c r="B986" s="505" t="s">
        <v>1496</v>
      </c>
      <c r="C986" s="505">
        <v>11192</v>
      </c>
      <c r="D986" s="505" t="s">
        <v>1496</v>
      </c>
      <c r="E986" s="505" t="s">
        <v>324</v>
      </c>
      <c r="G986" s="505">
        <v>6703</v>
      </c>
      <c r="H986" s="594">
        <v>1050000</v>
      </c>
    </row>
    <row r="987" spans="1:8" ht="36.4" customHeight="1">
      <c r="A987" s="505">
        <v>1394</v>
      </c>
      <c r="B987" s="505" t="s">
        <v>1496</v>
      </c>
      <c r="C987" s="505">
        <v>11194</v>
      </c>
      <c r="D987" s="505" t="s">
        <v>1496</v>
      </c>
      <c r="E987" s="505" t="s">
        <v>325</v>
      </c>
      <c r="G987" s="505">
        <v>6703</v>
      </c>
      <c r="H987" s="594">
        <v>1200000</v>
      </c>
    </row>
    <row r="988" spans="1:8" ht="24.75" customHeight="1">
      <c r="A988" s="505">
        <v>1395</v>
      </c>
      <c r="B988" s="505" t="s">
        <v>153</v>
      </c>
      <c r="C988" s="505">
        <v>11208</v>
      </c>
      <c r="D988" s="505" t="s">
        <v>153</v>
      </c>
      <c r="E988" s="505" t="s">
        <v>994</v>
      </c>
      <c r="G988" s="505">
        <v>6703</v>
      </c>
      <c r="H988" s="594">
        <v>900000</v>
      </c>
    </row>
    <row r="989" spans="1:8" ht="24.75" customHeight="1">
      <c r="A989" s="505">
        <v>1396</v>
      </c>
      <c r="B989" s="505" t="s">
        <v>997</v>
      </c>
      <c r="C989" s="505">
        <v>1202</v>
      </c>
      <c r="D989" s="505" t="s">
        <v>997</v>
      </c>
      <c r="E989" s="505" t="s">
        <v>998</v>
      </c>
      <c r="G989" s="505">
        <v>6703</v>
      </c>
      <c r="H989" s="594">
        <v>1200000</v>
      </c>
    </row>
    <row r="990" spans="1:8" ht="24.75" customHeight="1">
      <c r="A990" s="505">
        <v>1397</v>
      </c>
      <c r="B990" s="505" t="s">
        <v>997</v>
      </c>
      <c r="C990" s="505">
        <v>1204</v>
      </c>
      <c r="D990" s="505" t="s">
        <v>997</v>
      </c>
      <c r="E990" s="505" t="s">
        <v>180</v>
      </c>
      <c r="G990" s="505">
        <v>6703</v>
      </c>
      <c r="H990" s="594">
        <v>8000000</v>
      </c>
    </row>
    <row r="991" spans="1:8" ht="24.75" customHeight="1">
      <c r="A991" s="505">
        <v>1398</v>
      </c>
      <c r="B991" s="505" t="s">
        <v>1638</v>
      </c>
      <c r="C991" s="505">
        <v>1206</v>
      </c>
      <c r="D991" s="505" t="s">
        <v>1638</v>
      </c>
      <c r="E991" s="505" t="s">
        <v>999</v>
      </c>
      <c r="G991" s="505">
        <v>6703</v>
      </c>
      <c r="H991" s="594">
        <v>1400000</v>
      </c>
    </row>
    <row r="992" spans="1:8" ht="24.75" customHeight="1">
      <c r="A992" s="505">
        <v>1399</v>
      </c>
      <c r="B992" s="505" t="s">
        <v>1638</v>
      </c>
      <c r="C992" s="505">
        <v>1207</v>
      </c>
      <c r="D992" s="505" t="s">
        <v>1638</v>
      </c>
      <c r="E992" s="505" t="s">
        <v>1000</v>
      </c>
      <c r="G992" s="505">
        <v>6703</v>
      </c>
      <c r="H992" s="594">
        <v>3500000</v>
      </c>
    </row>
    <row r="993" spans="1:8" ht="24.75" customHeight="1">
      <c r="A993" s="505">
        <v>1400</v>
      </c>
      <c r="B993" s="505" t="s">
        <v>2315</v>
      </c>
      <c r="C993" s="505">
        <v>1217</v>
      </c>
      <c r="D993" s="505" t="s">
        <v>2315</v>
      </c>
      <c r="E993" s="505" t="s">
        <v>178</v>
      </c>
      <c r="G993" s="505">
        <v>6703</v>
      </c>
      <c r="H993" s="594">
        <v>2100000</v>
      </c>
    </row>
    <row r="994" spans="1:8" ht="24.75" customHeight="1">
      <c r="A994" s="505">
        <v>1401</v>
      </c>
      <c r="B994" s="505" t="s">
        <v>637</v>
      </c>
      <c r="C994" s="505">
        <v>1278</v>
      </c>
      <c r="D994" s="505" t="s">
        <v>637</v>
      </c>
      <c r="E994" s="505" t="s">
        <v>1001</v>
      </c>
      <c r="G994" s="505">
        <v>6703</v>
      </c>
      <c r="H994" s="594">
        <v>3000000</v>
      </c>
    </row>
    <row r="995" spans="1:8" ht="24.75" customHeight="1">
      <c r="A995" s="505">
        <v>1402</v>
      </c>
      <c r="B995" s="505" t="s">
        <v>643</v>
      </c>
      <c r="C995" s="505">
        <v>1288</v>
      </c>
      <c r="D995" s="505" t="s">
        <v>643</v>
      </c>
      <c r="E995" s="505" t="s">
        <v>1002</v>
      </c>
      <c r="G995" s="505">
        <v>6703</v>
      </c>
      <c r="H995" s="594">
        <v>900000</v>
      </c>
    </row>
    <row r="996" spans="1:8" ht="24.75" customHeight="1">
      <c r="A996" s="505">
        <v>1403</v>
      </c>
      <c r="B996" s="505" t="s">
        <v>2112</v>
      </c>
      <c r="C996" s="505">
        <v>12104</v>
      </c>
      <c r="D996" s="505" t="s">
        <v>2112</v>
      </c>
      <c r="E996" s="505" t="s">
        <v>1003</v>
      </c>
      <c r="G996" s="505">
        <v>6703</v>
      </c>
      <c r="H996" s="594">
        <v>1400000</v>
      </c>
    </row>
    <row r="997" spans="1:8" ht="24.75" customHeight="1">
      <c r="A997" s="505">
        <v>1404</v>
      </c>
      <c r="B997" s="505" t="s">
        <v>251</v>
      </c>
      <c r="C997" s="505">
        <v>12120</v>
      </c>
      <c r="D997" s="505" t="s">
        <v>251</v>
      </c>
      <c r="E997" s="505" t="s">
        <v>1004</v>
      </c>
      <c r="G997" s="505">
        <v>6703</v>
      </c>
      <c r="H997" s="594">
        <v>2100000</v>
      </c>
    </row>
    <row r="998" spans="1:8" ht="36.4" customHeight="1">
      <c r="A998" s="505">
        <v>1405</v>
      </c>
      <c r="B998" s="505" t="s">
        <v>1005</v>
      </c>
      <c r="C998" s="505">
        <v>12123</v>
      </c>
      <c r="D998" s="505" t="s">
        <v>1005</v>
      </c>
      <c r="E998" s="505" t="s">
        <v>1006</v>
      </c>
      <c r="G998" s="505">
        <v>6703</v>
      </c>
      <c r="H998" s="594">
        <v>900000</v>
      </c>
    </row>
    <row r="999" spans="1:8" ht="24.75" customHeight="1">
      <c r="A999" s="505">
        <v>1406</v>
      </c>
      <c r="B999" s="505" t="s">
        <v>864</v>
      </c>
      <c r="C999" s="505">
        <v>12165</v>
      </c>
      <c r="D999" s="505" t="s">
        <v>864</v>
      </c>
      <c r="E999" s="505" t="s">
        <v>1007</v>
      </c>
      <c r="G999" s="505">
        <v>6703</v>
      </c>
      <c r="H999" s="594">
        <v>300000</v>
      </c>
    </row>
    <row r="1000" spans="1:8" ht="24.75" customHeight="1">
      <c r="A1000" s="505">
        <v>1407</v>
      </c>
      <c r="B1000" s="505" t="s">
        <v>864</v>
      </c>
      <c r="C1000" s="505">
        <v>12169</v>
      </c>
      <c r="D1000" s="505" t="s">
        <v>864</v>
      </c>
      <c r="E1000" s="505" t="s">
        <v>1008</v>
      </c>
      <c r="G1000" s="505">
        <v>6703</v>
      </c>
      <c r="H1000" s="594">
        <v>700000</v>
      </c>
    </row>
    <row r="1001" spans="1:8" ht="48" customHeight="1">
      <c r="A1001" s="505">
        <v>1408</v>
      </c>
      <c r="B1001" s="505" t="s">
        <v>864</v>
      </c>
      <c r="C1001" s="505">
        <v>12170</v>
      </c>
      <c r="D1001" s="505" t="s">
        <v>864</v>
      </c>
      <c r="E1001" s="505" t="s">
        <v>1009</v>
      </c>
      <c r="G1001" s="505">
        <v>6703</v>
      </c>
      <c r="H1001" s="594">
        <v>3300000</v>
      </c>
    </row>
    <row r="1002" spans="1:8" ht="36.4" customHeight="1">
      <c r="A1002" s="505">
        <v>1409</v>
      </c>
      <c r="B1002" s="505" t="s">
        <v>48</v>
      </c>
      <c r="C1002" s="505">
        <v>12181</v>
      </c>
      <c r="D1002" s="505" t="s">
        <v>48</v>
      </c>
      <c r="E1002" s="505" t="s">
        <v>1010</v>
      </c>
      <c r="G1002" s="505">
        <v>6703</v>
      </c>
      <c r="H1002" s="594">
        <v>1500000</v>
      </c>
    </row>
    <row r="1003" spans="1:8" ht="13.9" customHeight="1">
      <c r="A1003" s="505">
        <v>1410</v>
      </c>
      <c r="B1003" s="505" t="s">
        <v>48</v>
      </c>
      <c r="C1003" s="505">
        <v>12189</v>
      </c>
      <c r="D1003" s="505" t="s">
        <v>48</v>
      </c>
      <c r="E1003" s="505" t="s">
        <v>1011</v>
      </c>
      <c r="G1003" s="505">
        <v>6703</v>
      </c>
      <c r="H1003" s="594">
        <v>4030000</v>
      </c>
    </row>
    <row r="1004" spans="1:8" ht="36.4" customHeight="1">
      <c r="A1004" s="505">
        <v>1411</v>
      </c>
      <c r="B1004" s="505" t="s">
        <v>1544</v>
      </c>
      <c r="C1004" s="505">
        <v>12197</v>
      </c>
      <c r="D1004" s="505" t="s">
        <v>1544</v>
      </c>
      <c r="E1004" s="505" t="s">
        <v>1012</v>
      </c>
      <c r="G1004" s="505">
        <v>6703</v>
      </c>
      <c r="H1004" s="594">
        <v>1200000</v>
      </c>
    </row>
    <row r="1005" spans="1:8" ht="13.9" customHeight="1">
      <c r="A1005" s="505">
        <v>1412</v>
      </c>
      <c r="B1005" s="505" t="s">
        <v>181</v>
      </c>
      <c r="G1005" s="505"/>
      <c r="H1005" s="594">
        <v>188490000</v>
      </c>
    </row>
    <row r="1006" spans="1:8" ht="24.75" customHeight="1">
      <c r="A1006" s="505">
        <v>1413</v>
      </c>
      <c r="B1006" s="505" t="s">
        <v>1041</v>
      </c>
      <c r="C1006" s="505">
        <v>2131</v>
      </c>
      <c r="D1006" s="505" t="s">
        <v>1041</v>
      </c>
      <c r="E1006" s="505" t="s">
        <v>2146</v>
      </c>
      <c r="G1006" s="505">
        <v>6749</v>
      </c>
      <c r="H1006" s="594">
        <v>9000000</v>
      </c>
    </row>
    <row r="1007" spans="1:8" ht="24.75" customHeight="1">
      <c r="A1007" s="505">
        <v>1414</v>
      </c>
      <c r="B1007" s="505" t="s">
        <v>2147</v>
      </c>
      <c r="C1007" s="505">
        <v>2134</v>
      </c>
      <c r="D1007" s="505" t="s">
        <v>2147</v>
      </c>
      <c r="E1007" s="505" t="s">
        <v>2148</v>
      </c>
      <c r="G1007" s="505">
        <v>6749</v>
      </c>
      <c r="H1007" s="594">
        <v>4150000</v>
      </c>
    </row>
    <row r="1008" spans="1:8" ht="13.9" customHeight="1">
      <c r="A1008" s="505">
        <v>1415</v>
      </c>
      <c r="B1008" s="505" t="s">
        <v>2153</v>
      </c>
      <c r="C1008" s="505">
        <v>494</v>
      </c>
      <c r="D1008" s="505" t="s">
        <v>2153</v>
      </c>
      <c r="E1008" s="505" t="s">
        <v>182</v>
      </c>
      <c r="G1008" s="505">
        <v>6749</v>
      </c>
      <c r="H1008" s="594">
        <v>100000</v>
      </c>
    </row>
    <row r="1009" spans="1:8" ht="24.75" customHeight="1">
      <c r="A1009" s="505">
        <v>1416</v>
      </c>
      <c r="B1009" s="505" t="s">
        <v>2419</v>
      </c>
      <c r="C1009" s="505">
        <v>513</v>
      </c>
      <c r="D1009" s="505" t="s">
        <v>2419</v>
      </c>
      <c r="E1009" s="505" t="s">
        <v>183</v>
      </c>
      <c r="G1009" s="505">
        <v>6749</v>
      </c>
      <c r="H1009" s="594">
        <v>300000</v>
      </c>
    </row>
    <row r="1010" spans="1:8" ht="36.4" customHeight="1">
      <c r="A1010" s="505">
        <v>1417</v>
      </c>
      <c r="B1010" s="505" t="s">
        <v>2423</v>
      </c>
      <c r="C1010" s="505">
        <v>540</v>
      </c>
      <c r="D1010" s="505" t="s">
        <v>2423</v>
      </c>
      <c r="E1010" s="505" t="s">
        <v>955</v>
      </c>
      <c r="G1010" s="505">
        <v>6749</v>
      </c>
      <c r="H1010" s="594">
        <v>2000000</v>
      </c>
    </row>
    <row r="1011" spans="1:8" ht="60.4" customHeight="1">
      <c r="A1011" s="505">
        <v>1427</v>
      </c>
      <c r="B1011" s="505" t="s">
        <v>2522</v>
      </c>
      <c r="C1011" s="505">
        <v>566</v>
      </c>
      <c r="D1011" s="505" t="s">
        <v>2522</v>
      </c>
      <c r="E1011" s="505" t="s">
        <v>1649</v>
      </c>
      <c r="G1011" s="505">
        <v>6749</v>
      </c>
      <c r="H1011" s="594">
        <v>300000</v>
      </c>
    </row>
    <row r="1012" spans="1:8" ht="13.9" customHeight="1">
      <c r="A1012" s="505">
        <v>1428</v>
      </c>
      <c r="B1012" s="505" t="s">
        <v>482</v>
      </c>
      <c r="C1012" s="505">
        <v>5122</v>
      </c>
      <c r="D1012" s="505" t="s">
        <v>482</v>
      </c>
      <c r="E1012" s="505" t="s">
        <v>1650</v>
      </c>
      <c r="G1012" s="505">
        <v>6749</v>
      </c>
      <c r="H1012" s="594">
        <v>500000</v>
      </c>
    </row>
    <row r="1013" spans="1:8" ht="48" customHeight="1">
      <c r="A1013" s="505">
        <v>1429</v>
      </c>
      <c r="B1013" s="505" t="s">
        <v>2223</v>
      </c>
      <c r="C1013" s="505">
        <v>607</v>
      </c>
      <c r="D1013" s="505" t="s">
        <v>2223</v>
      </c>
      <c r="E1013" s="505" t="s">
        <v>1653</v>
      </c>
      <c r="G1013" s="505">
        <v>6749</v>
      </c>
      <c r="H1013" s="594">
        <v>500000</v>
      </c>
    </row>
    <row r="1014" spans="1:8" ht="24.75" customHeight="1">
      <c r="A1014" s="505">
        <v>1430</v>
      </c>
      <c r="B1014" s="505" t="s">
        <v>2223</v>
      </c>
      <c r="C1014" s="505">
        <v>613</v>
      </c>
      <c r="D1014" s="505" t="s">
        <v>2223</v>
      </c>
      <c r="E1014" s="505" t="s">
        <v>1654</v>
      </c>
      <c r="G1014" s="505">
        <v>6749</v>
      </c>
      <c r="H1014" s="594">
        <v>1600000</v>
      </c>
    </row>
    <row r="1015" spans="1:8" ht="36.4" customHeight="1">
      <c r="A1015" s="505">
        <v>1431</v>
      </c>
      <c r="B1015" s="505" t="s">
        <v>2230</v>
      </c>
      <c r="C1015" s="505">
        <v>681</v>
      </c>
      <c r="D1015" s="505" t="s">
        <v>2230</v>
      </c>
      <c r="E1015" s="505" t="s">
        <v>1657</v>
      </c>
      <c r="G1015" s="505">
        <v>6749</v>
      </c>
      <c r="H1015" s="594">
        <v>500000</v>
      </c>
    </row>
    <row r="1016" spans="1:8" ht="36.4" customHeight="1">
      <c r="A1016" s="505">
        <v>1432</v>
      </c>
      <c r="B1016" s="505" t="s">
        <v>2230</v>
      </c>
      <c r="C1016" s="505">
        <v>682</v>
      </c>
      <c r="D1016" s="505" t="s">
        <v>2230</v>
      </c>
      <c r="E1016" s="505" t="s">
        <v>1658</v>
      </c>
      <c r="G1016" s="505">
        <v>6749</v>
      </c>
      <c r="H1016" s="594">
        <v>500000</v>
      </c>
    </row>
    <row r="1017" spans="1:8" ht="60.4" customHeight="1">
      <c r="A1017" s="505">
        <v>1433</v>
      </c>
      <c r="B1017" s="505" t="s">
        <v>2230</v>
      </c>
      <c r="C1017" s="505">
        <v>683</v>
      </c>
      <c r="D1017" s="505" t="s">
        <v>2230</v>
      </c>
      <c r="E1017" s="505" t="s">
        <v>1659</v>
      </c>
      <c r="G1017" s="505">
        <v>6749</v>
      </c>
      <c r="H1017" s="594">
        <v>1000000</v>
      </c>
    </row>
    <row r="1018" spans="1:8" ht="24.75" customHeight="1">
      <c r="A1018" s="505">
        <v>1434</v>
      </c>
      <c r="B1018" s="505" t="s">
        <v>898</v>
      </c>
      <c r="C1018" s="505">
        <v>6202</v>
      </c>
      <c r="D1018" s="505" t="s">
        <v>898</v>
      </c>
      <c r="E1018" s="505" t="s">
        <v>184</v>
      </c>
      <c r="G1018" s="505">
        <v>6749</v>
      </c>
      <c r="H1018" s="594">
        <v>600000</v>
      </c>
    </row>
    <row r="1019" spans="1:8" ht="24.75" customHeight="1">
      <c r="A1019" s="505">
        <v>1435</v>
      </c>
      <c r="B1019" s="505" t="s">
        <v>904</v>
      </c>
      <c r="C1019" s="505">
        <v>734</v>
      </c>
      <c r="D1019" s="505" t="s">
        <v>904</v>
      </c>
      <c r="E1019" s="505" t="s">
        <v>1463</v>
      </c>
      <c r="G1019" s="505">
        <v>6749</v>
      </c>
      <c r="H1019" s="594">
        <v>1000000</v>
      </c>
    </row>
    <row r="1020" spans="1:8" ht="24.75" customHeight="1">
      <c r="A1020" s="505">
        <v>1436</v>
      </c>
      <c r="B1020" s="505" t="s">
        <v>1578</v>
      </c>
      <c r="C1020" s="505">
        <v>7105</v>
      </c>
      <c r="D1020" s="505" t="s">
        <v>1578</v>
      </c>
      <c r="E1020" s="505" t="s">
        <v>1466</v>
      </c>
      <c r="G1020" s="505">
        <v>6749</v>
      </c>
      <c r="H1020" s="594">
        <v>5100000</v>
      </c>
    </row>
    <row r="1021" spans="1:8" ht="24.75" customHeight="1">
      <c r="A1021" s="505">
        <v>1437</v>
      </c>
      <c r="B1021" s="505" t="s">
        <v>913</v>
      </c>
      <c r="C1021" s="505">
        <v>7180</v>
      </c>
      <c r="D1021" s="505" t="s">
        <v>913</v>
      </c>
      <c r="E1021" s="505" t="s">
        <v>185</v>
      </c>
      <c r="G1021" s="505">
        <v>6749</v>
      </c>
      <c r="H1021" s="594">
        <v>10200000</v>
      </c>
    </row>
    <row r="1022" spans="1:8" ht="48" customHeight="1">
      <c r="A1022" s="505">
        <v>1438</v>
      </c>
      <c r="B1022" s="505" t="s">
        <v>922</v>
      </c>
      <c r="C1022" s="505">
        <v>845</v>
      </c>
      <c r="D1022" s="505" t="s">
        <v>922</v>
      </c>
      <c r="E1022" s="505" t="s">
        <v>1469</v>
      </c>
      <c r="G1022" s="505">
        <v>6749</v>
      </c>
      <c r="H1022" s="594">
        <v>6000000</v>
      </c>
    </row>
    <row r="1023" spans="1:8" ht="36.4" customHeight="1">
      <c r="A1023" s="505">
        <v>1439</v>
      </c>
      <c r="B1023" s="505" t="s">
        <v>1471</v>
      </c>
      <c r="C1023" s="505">
        <v>8169</v>
      </c>
      <c r="D1023" s="505" t="s">
        <v>1471</v>
      </c>
      <c r="E1023" s="505" t="s">
        <v>1472</v>
      </c>
      <c r="G1023" s="505">
        <v>6749</v>
      </c>
      <c r="H1023" s="594">
        <v>9000000</v>
      </c>
    </row>
    <row r="1024" spans="1:8" ht="36.4" customHeight="1">
      <c r="A1024" s="505">
        <v>1440</v>
      </c>
      <c r="B1024" s="505" t="s">
        <v>1834</v>
      </c>
      <c r="C1024" s="505">
        <v>9100</v>
      </c>
      <c r="D1024" s="505" t="s">
        <v>1834</v>
      </c>
      <c r="E1024" s="505" t="s">
        <v>186</v>
      </c>
      <c r="G1024" s="505">
        <v>6749</v>
      </c>
      <c r="H1024" s="594">
        <v>9000000</v>
      </c>
    </row>
    <row r="1025" spans="1:8" ht="36.4" customHeight="1">
      <c r="A1025" s="505">
        <v>1441</v>
      </c>
      <c r="B1025" s="505" t="s">
        <v>377</v>
      </c>
      <c r="C1025" s="505">
        <v>9124</v>
      </c>
      <c r="D1025" s="505" t="s">
        <v>377</v>
      </c>
      <c r="E1025" s="505" t="s">
        <v>1473</v>
      </c>
      <c r="G1025" s="505">
        <v>6749</v>
      </c>
      <c r="H1025" s="594">
        <v>4000000</v>
      </c>
    </row>
    <row r="1026" spans="1:8" ht="24.75" customHeight="1">
      <c r="A1026" s="505">
        <v>1442</v>
      </c>
      <c r="B1026" s="505" t="s">
        <v>692</v>
      </c>
      <c r="C1026" s="505">
        <v>9131</v>
      </c>
      <c r="D1026" s="505" t="s">
        <v>692</v>
      </c>
      <c r="E1026" s="505" t="s">
        <v>1474</v>
      </c>
      <c r="G1026" s="505">
        <v>6749</v>
      </c>
      <c r="H1026" s="594">
        <v>3750000</v>
      </c>
    </row>
    <row r="1027" spans="1:8" ht="36.4" customHeight="1">
      <c r="A1027" s="505">
        <v>1443</v>
      </c>
      <c r="B1027" s="505" t="s">
        <v>692</v>
      </c>
      <c r="C1027" s="505">
        <v>9132</v>
      </c>
      <c r="D1027" s="505" t="s">
        <v>692</v>
      </c>
      <c r="E1027" s="505" t="s">
        <v>1475</v>
      </c>
      <c r="G1027" s="505">
        <v>6749</v>
      </c>
      <c r="H1027" s="594">
        <v>9000000</v>
      </c>
    </row>
    <row r="1028" spans="1:8" ht="24.75" customHeight="1">
      <c r="A1028" s="505">
        <v>1444</v>
      </c>
      <c r="B1028" s="505" t="s">
        <v>88</v>
      </c>
      <c r="C1028" s="505">
        <v>9144</v>
      </c>
      <c r="D1028" s="505" t="s">
        <v>88</v>
      </c>
      <c r="E1028" s="505" t="s">
        <v>1477</v>
      </c>
      <c r="G1028" s="505">
        <v>6749</v>
      </c>
      <c r="H1028" s="594">
        <v>3000000</v>
      </c>
    </row>
    <row r="1029" spans="1:8" ht="24.75" customHeight="1">
      <c r="A1029" s="505">
        <v>1445</v>
      </c>
      <c r="B1029" s="505" t="s">
        <v>248</v>
      </c>
      <c r="C1029" s="505">
        <v>9169</v>
      </c>
      <c r="D1029" s="505" t="s">
        <v>248</v>
      </c>
      <c r="E1029" s="505" t="s">
        <v>1480</v>
      </c>
      <c r="G1029" s="505">
        <v>6749</v>
      </c>
      <c r="H1029" s="594">
        <v>500000</v>
      </c>
    </row>
    <row r="1030" spans="1:8" ht="24.75" customHeight="1">
      <c r="A1030" s="505">
        <v>1446</v>
      </c>
      <c r="B1030" s="505" t="s">
        <v>1481</v>
      </c>
      <c r="C1030" s="505">
        <v>9199</v>
      </c>
      <c r="D1030" s="505" t="s">
        <v>1481</v>
      </c>
      <c r="E1030" s="505" t="s">
        <v>1482</v>
      </c>
      <c r="G1030" s="505">
        <v>6749</v>
      </c>
      <c r="H1030" s="594">
        <v>10000000</v>
      </c>
    </row>
    <row r="1031" spans="1:8" ht="36.4" customHeight="1">
      <c r="A1031" s="505">
        <v>1447</v>
      </c>
      <c r="B1031" s="505" t="s">
        <v>1484</v>
      </c>
      <c r="C1031" s="505">
        <v>1006</v>
      </c>
      <c r="D1031" s="505" t="s">
        <v>1484</v>
      </c>
      <c r="E1031" s="505" t="s">
        <v>1485</v>
      </c>
      <c r="G1031" s="505">
        <v>6749</v>
      </c>
      <c r="H1031" s="594">
        <v>10000000</v>
      </c>
    </row>
    <row r="1032" spans="1:8" ht="24.75" customHeight="1">
      <c r="A1032" s="505">
        <v>1457</v>
      </c>
      <c r="B1032" s="505" t="s">
        <v>320</v>
      </c>
      <c r="C1032" s="505">
        <v>1110</v>
      </c>
      <c r="D1032" s="505" t="s">
        <v>320</v>
      </c>
      <c r="E1032" s="505" t="s">
        <v>321</v>
      </c>
      <c r="G1032" s="505">
        <v>6749</v>
      </c>
      <c r="H1032" s="594">
        <v>500000</v>
      </c>
    </row>
    <row r="1033" spans="1:8" ht="24.75" customHeight="1">
      <c r="A1033" s="505">
        <v>1458</v>
      </c>
      <c r="B1033" s="505" t="s">
        <v>633</v>
      </c>
      <c r="C1033" s="505">
        <v>11175</v>
      </c>
      <c r="D1033" s="505" t="s">
        <v>633</v>
      </c>
      <c r="E1033" s="505" t="s">
        <v>323</v>
      </c>
      <c r="G1033" s="505">
        <v>6749</v>
      </c>
      <c r="H1033" s="594">
        <v>500000</v>
      </c>
    </row>
    <row r="1034" spans="1:8" ht="24.75" customHeight="1">
      <c r="A1034" s="505">
        <v>1459</v>
      </c>
      <c r="B1034" s="505" t="s">
        <v>187</v>
      </c>
      <c r="C1034" s="505">
        <v>11177</v>
      </c>
      <c r="D1034" s="505" t="s">
        <v>187</v>
      </c>
      <c r="E1034" s="505" t="s">
        <v>188</v>
      </c>
      <c r="G1034" s="505">
        <v>6749</v>
      </c>
      <c r="H1034" s="594">
        <v>10000000</v>
      </c>
    </row>
    <row r="1035" spans="1:8" ht="36.4" customHeight="1">
      <c r="A1035" s="505">
        <v>1460</v>
      </c>
      <c r="B1035" s="505" t="s">
        <v>1496</v>
      </c>
      <c r="C1035" s="505">
        <v>11197</v>
      </c>
      <c r="D1035" s="505" t="s">
        <v>1496</v>
      </c>
      <c r="E1035" s="505" t="s">
        <v>326</v>
      </c>
      <c r="G1035" s="505">
        <v>6749</v>
      </c>
      <c r="H1035" s="594">
        <v>2500000</v>
      </c>
    </row>
    <row r="1036" spans="1:8" ht="24.75" customHeight="1">
      <c r="A1036" s="505">
        <v>1461</v>
      </c>
      <c r="B1036" s="505" t="s">
        <v>997</v>
      </c>
      <c r="C1036" s="505">
        <v>1204</v>
      </c>
      <c r="D1036" s="505" t="s">
        <v>997</v>
      </c>
      <c r="E1036" s="505" t="s">
        <v>180</v>
      </c>
      <c r="G1036" s="505">
        <v>6749</v>
      </c>
      <c r="H1036" s="594">
        <v>15000000</v>
      </c>
    </row>
    <row r="1037" spans="1:8" ht="24.75" customHeight="1">
      <c r="A1037" s="505">
        <v>1462</v>
      </c>
      <c r="B1037" s="505" t="s">
        <v>637</v>
      </c>
      <c r="C1037" s="505">
        <v>1278</v>
      </c>
      <c r="D1037" s="505" t="s">
        <v>637</v>
      </c>
      <c r="E1037" s="505" t="s">
        <v>1001</v>
      </c>
      <c r="G1037" s="505">
        <v>6749</v>
      </c>
      <c r="H1037" s="594">
        <v>5000000</v>
      </c>
    </row>
    <row r="1038" spans="1:8" ht="24.75" customHeight="1">
      <c r="A1038" s="505">
        <v>1463</v>
      </c>
      <c r="B1038" s="505" t="s">
        <v>2112</v>
      </c>
      <c r="C1038" s="505">
        <v>12104</v>
      </c>
      <c r="D1038" s="505" t="s">
        <v>2112</v>
      </c>
      <c r="E1038" s="505" t="s">
        <v>1003</v>
      </c>
      <c r="G1038" s="505">
        <v>6749</v>
      </c>
      <c r="H1038" s="594">
        <v>800000</v>
      </c>
    </row>
    <row r="1039" spans="1:8" ht="24.75" customHeight="1">
      <c r="A1039" s="505">
        <v>1464</v>
      </c>
      <c r="B1039" s="505" t="s">
        <v>251</v>
      </c>
      <c r="C1039" s="505">
        <v>12120</v>
      </c>
      <c r="D1039" s="505" t="s">
        <v>251</v>
      </c>
      <c r="E1039" s="505" t="s">
        <v>1004</v>
      </c>
      <c r="G1039" s="505">
        <v>6749</v>
      </c>
      <c r="H1039" s="594">
        <v>2000000</v>
      </c>
    </row>
    <row r="1040" spans="1:8" ht="36.4" customHeight="1">
      <c r="A1040" s="505">
        <v>1465</v>
      </c>
      <c r="B1040" s="505" t="s">
        <v>1005</v>
      </c>
      <c r="C1040" s="505">
        <v>12123</v>
      </c>
      <c r="D1040" s="505" t="s">
        <v>1005</v>
      </c>
      <c r="E1040" s="505" t="s">
        <v>1006</v>
      </c>
      <c r="G1040" s="505">
        <v>6749</v>
      </c>
      <c r="H1040" s="594">
        <v>1000000</v>
      </c>
    </row>
    <row r="1041" spans="1:8" ht="48" customHeight="1">
      <c r="A1041" s="505">
        <v>1466</v>
      </c>
      <c r="B1041" s="505" t="s">
        <v>864</v>
      </c>
      <c r="C1041" s="505">
        <v>12170</v>
      </c>
      <c r="D1041" s="505" t="s">
        <v>864</v>
      </c>
      <c r="E1041" s="505" t="s">
        <v>1009</v>
      </c>
      <c r="G1041" s="505">
        <v>6749</v>
      </c>
      <c r="H1041" s="594">
        <v>5000000</v>
      </c>
    </row>
    <row r="1042" spans="1:8" ht="24.75" customHeight="1">
      <c r="A1042" s="505">
        <v>1467</v>
      </c>
      <c r="B1042" s="505" t="s">
        <v>48</v>
      </c>
      <c r="C1042" s="505">
        <v>12181</v>
      </c>
      <c r="D1042" s="505" t="s">
        <v>48</v>
      </c>
      <c r="E1042" s="505" t="s">
        <v>189</v>
      </c>
      <c r="G1042" s="505">
        <v>6749</v>
      </c>
      <c r="H1042" s="594">
        <v>1386000</v>
      </c>
    </row>
    <row r="1043" spans="1:8" ht="13.9" customHeight="1">
      <c r="A1043" s="505">
        <v>1468</v>
      </c>
      <c r="B1043" s="505" t="s">
        <v>48</v>
      </c>
      <c r="C1043" s="505">
        <v>12189</v>
      </c>
      <c r="D1043" s="505" t="s">
        <v>48</v>
      </c>
      <c r="E1043" s="505" t="s">
        <v>1011</v>
      </c>
      <c r="G1043" s="505">
        <v>6749</v>
      </c>
      <c r="H1043" s="594">
        <v>1600000</v>
      </c>
    </row>
    <row r="1044" spans="1:8" ht="13.9" customHeight="1">
      <c r="A1044" s="505">
        <v>1469</v>
      </c>
      <c r="B1044" s="505" t="s">
        <v>190</v>
      </c>
      <c r="G1044" s="505"/>
      <c r="H1044" s="594">
        <v>146886000</v>
      </c>
    </row>
    <row r="1045" spans="1:8" ht="13.9" customHeight="1">
      <c r="A1045" s="505">
        <v>1470</v>
      </c>
      <c r="B1045" s="505" t="s">
        <v>274</v>
      </c>
      <c r="G1045" s="505"/>
      <c r="H1045" s="594">
        <v>496815000</v>
      </c>
    </row>
    <row r="1046" spans="1:8" ht="13.9" customHeight="1">
      <c r="A1046" s="505">
        <v>1471</v>
      </c>
      <c r="B1046" s="505" t="s">
        <v>275</v>
      </c>
      <c r="G1046" s="505"/>
      <c r="H1046" s="594">
        <v>496815000</v>
      </c>
    </row>
    <row r="1047" spans="1:8" ht="24.75" customHeight="1">
      <c r="A1047" s="505">
        <v>1475</v>
      </c>
      <c r="B1047" s="505" t="s">
        <v>2382</v>
      </c>
      <c r="C1047" s="505">
        <v>285</v>
      </c>
      <c r="D1047" s="505" t="s">
        <v>2382</v>
      </c>
      <c r="E1047" s="505" t="s">
        <v>26</v>
      </c>
      <c r="G1047" s="505">
        <v>6751</v>
      </c>
      <c r="H1047" s="594">
        <v>500000</v>
      </c>
    </row>
    <row r="1048" spans="1:8" ht="36.4" customHeight="1">
      <c r="A1048" s="505">
        <v>1476</v>
      </c>
      <c r="B1048" s="505" t="s">
        <v>2393</v>
      </c>
      <c r="C1048" s="505">
        <v>3143</v>
      </c>
      <c r="D1048" s="505" t="s">
        <v>2393</v>
      </c>
      <c r="E1048" s="505" t="s">
        <v>27</v>
      </c>
      <c r="G1048" s="505">
        <v>6751</v>
      </c>
      <c r="H1048" s="594">
        <v>9200000</v>
      </c>
    </row>
    <row r="1049" spans="1:8" ht="24.75" customHeight="1">
      <c r="A1049" s="505">
        <v>1477</v>
      </c>
      <c r="B1049" s="505" t="s">
        <v>2421</v>
      </c>
      <c r="C1049" s="505">
        <v>518</v>
      </c>
      <c r="D1049" s="505" t="s">
        <v>2421</v>
      </c>
      <c r="E1049" s="505" t="s">
        <v>1016</v>
      </c>
      <c r="G1049" s="505">
        <v>6751</v>
      </c>
      <c r="H1049" s="594">
        <v>4600000</v>
      </c>
    </row>
    <row r="1050" spans="1:8" ht="24.75" customHeight="1">
      <c r="A1050" s="505">
        <v>1478</v>
      </c>
      <c r="B1050" s="505" t="s">
        <v>1059</v>
      </c>
      <c r="C1050" s="505">
        <v>5241</v>
      </c>
      <c r="D1050" s="505" t="s">
        <v>1059</v>
      </c>
      <c r="E1050" s="505" t="s">
        <v>28</v>
      </c>
      <c r="G1050" s="505">
        <v>6751</v>
      </c>
      <c r="H1050" s="594">
        <v>900000</v>
      </c>
    </row>
    <row r="1051" spans="1:8" ht="13.9" customHeight="1">
      <c r="A1051" s="505">
        <v>1479</v>
      </c>
      <c r="B1051" s="505" t="s">
        <v>278</v>
      </c>
      <c r="G1051" s="505"/>
      <c r="H1051" s="594">
        <v>15200000</v>
      </c>
    </row>
    <row r="1052" spans="1:8" ht="24.75" customHeight="1">
      <c r="A1052" s="505">
        <v>1480</v>
      </c>
      <c r="B1052" s="505" t="s">
        <v>918</v>
      </c>
      <c r="C1052" s="505">
        <v>7191</v>
      </c>
      <c r="D1052" s="505" t="s">
        <v>918</v>
      </c>
      <c r="E1052" s="505" t="s">
        <v>29</v>
      </c>
      <c r="G1052" s="505">
        <v>6756</v>
      </c>
      <c r="H1052" s="594">
        <v>6000000</v>
      </c>
    </row>
    <row r="1053" spans="1:8" ht="24.75" customHeight="1">
      <c r="A1053" s="505">
        <v>1481</v>
      </c>
      <c r="B1053" s="505" t="s">
        <v>380</v>
      </c>
      <c r="C1053" s="505">
        <v>12150</v>
      </c>
      <c r="D1053" s="505" t="s">
        <v>380</v>
      </c>
      <c r="E1053" s="505" t="s">
        <v>30</v>
      </c>
      <c r="G1053" s="505">
        <v>6756</v>
      </c>
      <c r="H1053" s="594">
        <v>6000000</v>
      </c>
    </row>
    <row r="1054" spans="1:8" ht="13.9" customHeight="1">
      <c r="A1054" s="505">
        <v>1482</v>
      </c>
      <c r="B1054" s="505" t="s">
        <v>31</v>
      </c>
      <c r="G1054" s="505"/>
      <c r="H1054" s="594">
        <v>12000000</v>
      </c>
    </row>
    <row r="1055" spans="1:8" ht="36.4" customHeight="1">
      <c r="A1055" s="505">
        <v>1483</v>
      </c>
      <c r="B1055" s="505" t="s">
        <v>2377</v>
      </c>
      <c r="C1055" s="505">
        <v>164</v>
      </c>
      <c r="D1055" s="505" t="s">
        <v>2377</v>
      </c>
      <c r="E1055" s="505" t="s">
        <v>32</v>
      </c>
      <c r="G1055" s="505">
        <v>6757</v>
      </c>
      <c r="H1055" s="594">
        <v>8267000</v>
      </c>
    </row>
    <row r="1056" spans="1:8" ht="24.75" customHeight="1">
      <c r="A1056" s="505">
        <v>1484</v>
      </c>
      <c r="B1056" s="505" t="s">
        <v>2158</v>
      </c>
      <c r="C1056" s="505">
        <v>248</v>
      </c>
      <c r="D1056" s="505" t="s">
        <v>2158</v>
      </c>
      <c r="E1056" s="505" t="s">
        <v>2159</v>
      </c>
      <c r="G1056" s="505">
        <v>6757</v>
      </c>
      <c r="H1056" s="594">
        <v>500000</v>
      </c>
    </row>
    <row r="1057" spans="1:8" ht="24.75" customHeight="1">
      <c r="A1057" s="505">
        <v>1485</v>
      </c>
      <c r="B1057" s="505" t="s">
        <v>2541</v>
      </c>
      <c r="C1057" s="505">
        <v>310</v>
      </c>
      <c r="D1057" s="505" t="s">
        <v>2541</v>
      </c>
      <c r="E1057" s="505" t="s">
        <v>2160</v>
      </c>
      <c r="G1057" s="505">
        <v>6757</v>
      </c>
      <c r="H1057" s="594">
        <v>500000</v>
      </c>
    </row>
    <row r="1058" spans="1:8" ht="36.4" customHeight="1">
      <c r="A1058" s="505">
        <v>1495</v>
      </c>
      <c r="B1058" s="505" t="s">
        <v>2161</v>
      </c>
      <c r="C1058" s="505">
        <v>3140</v>
      </c>
      <c r="D1058" s="505" t="s">
        <v>2161</v>
      </c>
      <c r="E1058" s="505" t="s">
        <v>2162</v>
      </c>
      <c r="G1058" s="505">
        <v>6757</v>
      </c>
      <c r="H1058" s="594">
        <v>5760000</v>
      </c>
    </row>
    <row r="1059" spans="1:8" ht="48" customHeight="1">
      <c r="A1059" s="505">
        <v>1496</v>
      </c>
      <c r="B1059" s="505" t="s">
        <v>2393</v>
      </c>
      <c r="C1059" s="505">
        <v>3146</v>
      </c>
      <c r="D1059" s="505" t="s">
        <v>2393</v>
      </c>
      <c r="E1059" s="505" t="s">
        <v>2163</v>
      </c>
      <c r="G1059" s="505">
        <v>6757</v>
      </c>
      <c r="H1059" s="594">
        <v>5970000</v>
      </c>
    </row>
    <row r="1060" spans="1:8" ht="48" customHeight="1">
      <c r="A1060" s="505">
        <v>1497</v>
      </c>
      <c r="B1060" s="505" t="s">
        <v>2164</v>
      </c>
      <c r="C1060" s="505">
        <v>3210</v>
      </c>
      <c r="D1060" s="505" t="s">
        <v>2164</v>
      </c>
      <c r="E1060" s="505" t="s">
        <v>2165</v>
      </c>
      <c r="G1060" s="505">
        <v>6757</v>
      </c>
      <c r="H1060" s="594">
        <v>10740000</v>
      </c>
    </row>
    <row r="1061" spans="1:8" ht="36.4" customHeight="1">
      <c r="A1061" s="505">
        <v>1498</v>
      </c>
      <c r="B1061" s="505" t="s">
        <v>2414</v>
      </c>
      <c r="C1061" s="505">
        <v>423</v>
      </c>
      <c r="D1061" s="505" t="s">
        <v>2414</v>
      </c>
      <c r="E1061" s="505" t="s">
        <v>2166</v>
      </c>
      <c r="G1061" s="505">
        <v>6757</v>
      </c>
      <c r="H1061" s="594">
        <v>33501600</v>
      </c>
    </row>
    <row r="1062" spans="1:8" ht="24.75" customHeight="1">
      <c r="A1062" s="505">
        <v>1499</v>
      </c>
      <c r="B1062" s="505" t="s">
        <v>2167</v>
      </c>
      <c r="C1062" s="505">
        <v>471</v>
      </c>
      <c r="D1062" s="505" t="s">
        <v>2167</v>
      </c>
      <c r="E1062" s="505" t="s">
        <v>2168</v>
      </c>
      <c r="G1062" s="505">
        <v>6757</v>
      </c>
      <c r="H1062" s="594">
        <v>600000</v>
      </c>
    </row>
    <row r="1063" spans="1:8" ht="24.75" customHeight="1">
      <c r="A1063" s="505">
        <v>1500</v>
      </c>
      <c r="B1063" s="505" t="s">
        <v>2419</v>
      </c>
      <c r="C1063" s="505">
        <v>505</v>
      </c>
      <c r="D1063" s="505" t="s">
        <v>2419</v>
      </c>
      <c r="E1063" s="505" t="s">
        <v>2169</v>
      </c>
      <c r="G1063" s="505">
        <v>6757</v>
      </c>
      <c r="H1063" s="594">
        <v>600000</v>
      </c>
    </row>
    <row r="1064" spans="1:8" ht="36.4" customHeight="1">
      <c r="A1064" s="505">
        <v>1501</v>
      </c>
      <c r="B1064" s="505" t="s">
        <v>2423</v>
      </c>
      <c r="C1064" s="505">
        <v>552</v>
      </c>
      <c r="D1064" s="505" t="s">
        <v>2423</v>
      </c>
      <c r="E1064" s="505" t="s">
        <v>2170</v>
      </c>
      <c r="G1064" s="505">
        <v>6757</v>
      </c>
      <c r="H1064" s="594">
        <v>9960000</v>
      </c>
    </row>
    <row r="1065" spans="1:8" ht="48" customHeight="1">
      <c r="A1065" s="505">
        <v>1502</v>
      </c>
      <c r="B1065" s="505" t="s">
        <v>904</v>
      </c>
      <c r="C1065" s="505">
        <v>729</v>
      </c>
      <c r="D1065" s="505" t="s">
        <v>904</v>
      </c>
      <c r="E1065" s="505" t="s">
        <v>2171</v>
      </c>
      <c r="G1065" s="505">
        <v>6757</v>
      </c>
      <c r="H1065" s="594">
        <v>600000</v>
      </c>
    </row>
    <row r="1066" spans="1:8" ht="48" customHeight="1">
      <c r="A1066" s="505">
        <v>1503</v>
      </c>
      <c r="B1066" s="505" t="s">
        <v>904</v>
      </c>
      <c r="C1066" s="505">
        <v>732</v>
      </c>
      <c r="D1066" s="505" t="s">
        <v>904</v>
      </c>
      <c r="E1066" s="505" t="s">
        <v>2172</v>
      </c>
      <c r="G1066" s="505">
        <v>6757</v>
      </c>
      <c r="H1066" s="594">
        <v>7380000</v>
      </c>
    </row>
    <row r="1067" spans="1:8" ht="24.75" customHeight="1">
      <c r="A1067" s="505">
        <v>1504</v>
      </c>
      <c r="B1067" s="505" t="s">
        <v>1315</v>
      </c>
      <c r="C1067" s="505">
        <v>805</v>
      </c>
      <c r="D1067" s="505" t="s">
        <v>1315</v>
      </c>
      <c r="E1067" s="505" t="s">
        <v>2173</v>
      </c>
      <c r="G1067" s="505">
        <v>6757</v>
      </c>
      <c r="H1067" s="594">
        <v>1000000</v>
      </c>
    </row>
    <row r="1068" spans="1:8" ht="36.4" customHeight="1">
      <c r="A1068" s="505">
        <v>1505</v>
      </c>
      <c r="B1068" s="505" t="s">
        <v>1471</v>
      </c>
      <c r="C1068" s="505">
        <v>8163</v>
      </c>
      <c r="D1068" s="505" t="s">
        <v>1471</v>
      </c>
      <c r="E1068" s="505" t="s">
        <v>2174</v>
      </c>
      <c r="G1068" s="505">
        <v>6757</v>
      </c>
      <c r="H1068" s="594">
        <v>4980000</v>
      </c>
    </row>
    <row r="1069" spans="1:8" ht="36.4" customHeight="1">
      <c r="A1069" s="505">
        <v>1506</v>
      </c>
      <c r="B1069" s="505" t="s">
        <v>248</v>
      </c>
      <c r="C1069" s="505">
        <v>9166</v>
      </c>
      <c r="D1069" s="505" t="s">
        <v>248</v>
      </c>
      <c r="E1069" s="505" t="s">
        <v>2175</v>
      </c>
      <c r="G1069" s="505">
        <v>6757</v>
      </c>
      <c r="H1069" s="594">
        <v>6300000</v>
      </c>
    </row>
    <row r="1070" spans="1:8" ht="24.75" customHeight="1">
      <c r="A1070" s="505">
        <v>1507</v>
      </c>
      <c r="B1070" s="505" t="s">
        <v>317</v>
      </c>
      <c r="C1070" s="505">
        <v>10211</v>
      </c>
      <c r="D1070" s="505" t="s">
        <v>317</v>
      </c>
      <c r="E1070" s="505" t="s">
        <v>2176</v>
      </c>
      <c r="G1070" s="505">
        <v>6757</v>
      </c>
      <c r="H1070" s="594">
        <v>4500000</v>
      </c>
    </row>
    <row r="1071" spans="1:8" ht="48" customHeight="1">
      <c r="A1071" s="505">
        <v>1508</v>
      </c>
      <c r="B1071" s="505" t="s">
        <v>2177</v>
      </c>
      <c r="C1071" s="505">
        <v>1101</v>
      </c>
      <c r="D1071" s="505" t="s">
        <v>2177</v>
      </c>
      <c r="E1071" s="505" t="s">
        <v>2178</v>
      </c>
      <c r="G1071" s="505">
        <v>6757</v>
      </c>
      <c r="H1071" s="594">
        <v>42000000</v>
      </c>
    </row>
    <row r="1072" spans="1:8" ht="36.4" customHeight="1">
      <c r="A1072" s="505">
        <v>1509</v>
      </c>
      <c r="B1072" s="505" t="s">
        <v>1432</v>
      </c>
      <c r="C1072" s="505">
        <v>1240</v>
      </c>
      <c r="D1072" s="505" t="s">
        <v>1432</v>
      </c>
      <c r="E1072" s="505" t="s">
        <v>2179</v>
      </c>
      <c r="G1072" s="505">
        <v>6757</v>
      </c>
      <c r="H1072" s="594">
        <v>19871500</v>
      </c>
    </row>
    <row r="1073" spans="1:8" ht="60.4" customHeight="1">
      <c r="A1073" s="505">
        <v>1510</v>
      </c>
      <c r="B1073" s="505" t="s">
        <v>2303</v>
      </c>
      <c r="C1073" s="505" t="s">
        <v>2180</v>
      </c>
      <c r="D1073" s="505" t="s">
        <v>2303</v>
      </c>
      <c r="E1073" s="505" t="s">
        <v>2181</v>
      </c>
      <c r="G1073" s="505">
        <v>6757</v>
      </c>
      <c r="H1073" s="594">
        <v>131808160</v>
      </c>
    </row>
    <row r="1074" spans="1:8" ht="36.4" customHeight="1">
      <c r="A1074" s="505">
        <v>1511</v>
      </c>
      <c r="B1074" s="505" t="s">
        <v>864</v>
      </c>
      <c r="C1074" s="505">
        <v>12171</v>
      </c>
      <c r="D1074" s="505" t="s">
        <v>864</v>
      </c>
      <c r="E1074" s="505" t="s">
        <v>2182</v>
      </c>
      <c r="G1074" s="505">
        <v>6757</v>
      </c>
      <c r="H1074" s="594">
        <v>59296000</v>
      </c>
    </row>
    <row r="1075" spans="1:8" ht="36.4" customHeight="1">
      <c r="A1075" s="505">
        <v>1512</v>
      </c>
      <c r="B1075" s="505" t="s">
        <v>1544</v>
      </c>
      <c r="C1075" s="505">
        <v>12203</v>
      </c>
      <c r="D1075" s="505" t="s">
        <v>1544</v>
      </c>
      <c r="E1075" s="505" t="s">
        <v>2183</v>
      </c>
      <c r="G1075" s="505">
        <v>6757</v>
      </c>
      <c r="H1075" s="594">
        <v>2160000</v>
      </c>
    </row>
    <row r="1076" spans="1:8" ht="13.9" customHeight="1">
      <c r="A1076" s="505">
        <v>1513</v>
      </c>
      <c r="B1076" s="505" t="s">
        <v>2429</v>
      </c>
      <c r="G1076" s="505"/>
      <c r="H1076" s="594">
        <v>356294260</v>
      </c>
    </row>
    <row r="1077" spans="1:8" ht="24.75" customHeight="1">
      <c r="A1077" s="505">
        <v>1523</v>
      </c>
      <c r="B1077" s="505" t="s">
        <v>918</v>
      </c>
      <c r="C1077" s="505">
        <v>7191</v>
      </c>
      <c r="D1077" s="505" t="s">
        <v>918</v>
      </c>
      <c r="E1077" s="505" t="s">
        <v>29</v>
      </c>
      <c r="G1077" s="505">
        <v>6799</v>
      </c>
      <c r="H1077" s="594">
        <v>5900000</v>
      </c>
    </row>
    <row r="1078" spans="1:8" ht="24.75" customHeight="1">
      <c r="A1078" s="505">
        <v>1524</v>
      </c>
      <c r="B1078" s="505" t="s">
        <v>380</v>
      </c>
      <c r="C1078" s="505">
        <v>12150</v>
      </c>
      <c r="D1078" s="505" t="s">
        <v>380</v>
      </c>
      <c r="E1078" s="505" t="s">
        <v>30</v>
      </c>
      <c r="G1078" s="505">
        <v>6799</v>
      </c>
      <c r="H1078" s="594">
        <v>2200000</v>
      </c>
    </row>
    <row r="1079" spans="1:8" ht="13.9" customHeight="1">
      <c r="A1079" s="505">
        <v>1525</v>
      </c>
      <c r="B1079" s="505" t="s">
        <v>2184</v>
      </c>
      <c r="G1079" s="505"/>
      <c r="H1079" s="594">
        <v>8100000</v>
      </c>
    </row>
    <row r="1080" spans="1:8" ht="13.9" customHeight="1">
      <c r="A1080" s="505">
        <v>1526</v>
      </c>
      <c r="B1080" s="505" t="s">
        <v>2430</v>
      </c>
      <c r="G1080" s="505"/>
      <c r="H1080" s="594">
        <v>391594260</v>
      </c>
    </row>
    <row r="1081" spans="1:8" ht="13.9" customHeight="1">
      <c r="A1081" s="505">
        <v>1527</v>
      </c>
      <c r="B1081" s="505" t="s">
        <v>2431</v>
      </c>
      <c r="G1081" s="505"/>
      <c r="H1081" s="594">
        <v>391594260</v>
      </c>
    </row>
    <row r="1082" spans="1:8" ht="24.75" customHeight="1">
      <c r="A1082" s="505">
        <v>1531</v>
      </c>
      <c r="B1082" s="505" t="s">
        <v>2185</v>
      </c>
      <c r="C1082" s="505">
        <v>702</v>
      </c>
      <c r="D1082" s="505" t="s">
        <v>2185</v>
      </c>
      <c r="E1082" s="505" t="s">
        <v>2186</v>
      </c>
      <c r="G1082" s="505">
        <v>6902</v>
      </c>
      <c r="H1082" s="594">
        <v>2000000</v>
      </c>
    </row>
    <row r="1083" spans="1:8" ht="13.9" customHeight="1">
      <c r="A1083" s="505">
        <v>1532</v>
      </c>
      <c r="B1083" s="505" t="s">
        <v>2438</v>
      </c>
      <c r="G1083" s="505"/>
      <c r="H1083" s="594">
        <v>2000000</v>
      </c>
    </row>
    <row r="1084" spans="1:8" ht="13.9" customHeight="1">
      <c r="A1084" s="505">
        <v>1533</v>
      </c>
      <c r="B1084" s="505" t="s">
        <v>2187</v>
      </c>
      <c r="C1084" s="505">
        <v>531</v>
      </c>
      <c r="D1084" s="505" t="s">
        <v>2187</v>
      </c>
      <c r="E1084" s="505" t="s">
        <v>2188</v>
      </c>
      <c r="G1084" s="505">
        <v>6903</v>
      </c>
      <c r="H1084" s="594">
        <v>4400000</v>
      </c>
    </row>
    <row r="1085" spans="1:8" ht="13.9" customHeight="1">
      <c r="A1085" s="505">
        <v>1534</v>
      </c>
      <c r="B1085" s="505" t="s">
        <v>2231</v>
      </c>
      <c r="C1085" s="505">
        <v>6120</v>
      </c>
      <c r="D1085" s="505" t="s">
        <v>2231</v>
      </c>
      <c r="E1085" s="505" t="s">
        <v>2189</v>
      </c>
      <c r="G1085" s="505">
        <v>6903</v>
      </c>
      <c r="H1085" s="594">
        <v>4400000</v>
      </c>
    </row>
    <row r="1086" spans="1:8" ht="24.75" customHeight="1">
      <c r="A1086" s="505">
        <v>1535</v>
      </c>
      <c r="B1086" s="505" t="s">
        <v>1285</v>
      </c>
      <c r="C1086" s="505">
        <v>964</v>
      </c>
      <c r="D1086" s="505" t="s">
        <v>1285</v>
      </c>
      <c r="E1086" s="505" t="s">
        <v>2190</v>
      </c>
      <c r="G1086" s="505">
        <v>6903</v>
      </c>
      <c r="H1086" s="594">
        <v>2550000</v>
      </c>
    </row>
    <row r="1087" spans="1:8" ht="13.9" customHeight="1">
      <c r="A1087" s="505">
        <v>1536</v>
      </c>
      <c r="B1087" s="505" t="s">
        <v>633</v>
      </c>
      <c r="C1087" s="505">
        <v>11183</v>
      </c>
      <c r="D1087" s="505" t="s">
        <v>633</v>
      </c>
      <c r="E1087" s="505" t="s">
        <v>2191</v>
      </c>
      <c r="G1087" s="505">
        <v>6903</v>
      </c>
      <c r="H1087" s="594">
        <v>3025000</v>
      </c>
    </row>
    <row r="1088" spans="1:8" ht="13.9" customHeight="1">
      <c r="A1088" s="505">
        <v>1537</v>
      </c>
      <c r="B1088" s="505" t="s">
        <v>1643</v>
      </c>
      <c r="G1088" s="505"/>
      <c r="H1088" s="594">
        <v>14375000</v>
      </c>
    </row>
    <row r="1089" spans="1:8" ht="24.75" customHeight="1">
      <c r="A1089" s="505">
        <v>1538</v>
      </c>
      <c r="B1089" s="505" t="s">
        <v>2399</v>
      </c>
      <c r="C1089" s="505">
        <v>3172</v>
      </c>
      <c r="D1089" s="505" t="s">
        <v>2399</v>
      </c>
      <c r="E1089" s="505" t="s">
        <v>2192</v>
      </c>
      <c r="G1089" s="505">
        <v>6905</v>
      </c>
      <c r="H1089" s="594">
        <v>4670000</v>
      </c>
    </row>
    <row r="1090" spans="1:8" ht="13.9" customHeight="1">
      <c r="A1090" s="505">
        <v>1539</v>
      </c>
      <c r="B1090" s="505" t="s">
        <v>2223</v>
      </c>
      <c r="C1090" s="505">
        <v>610</v>
      </c>
      <c r="D1090" s="505" t="s">
        <v>2223</v>
      </c>
      <c r="E1090" s="505" t="s">
        <v>2193</v>
      </c>
      <c r="G1090" s="505">
        <v>6905</v>
      </c>
      <c r="H1090" s="594">
        <v>3730000</v>
      </c>
    </row>
    <row r="1091" spans="1:8" ht="24.75" customHeight="1">
      <c r="A1091" s="505">
        <v>1540</v>
      </c>
      <c r="B1091" s="505" t="s">
        <v>624</v>
      </c>
      <c r="C1091" s="505">
        <v>1151</v>
      </c>
      <c r="D1091" s="505" t="s">
        <v>624</v>
      </c>
      <c r="E1091" s="505" t="s">
        <v>2194</v>
      </c>
      <c r="G1091" s="505">
        <v>6905</v>
      </c>
      <c r="H1091" s="594">
        <v>4500000</v>
      </c>
    </row>
    <row r="1092" spans="1:8" ht="13.9" customHeight="1">
      <c r="A1092" s="505">
        <v>1541</v>
      </c>
      <c r="B1092" s="505" t="s">
        <v>2203</v>
      </c>
      <c r="G1092" s="505"/>
      <c r="H1092" s="594">
        <v>12900000</v>
      </c>
    </row>
    <row r="1093" spans="1:8" ht="36.4" customHeight="1">
      <c r="A1093" s="505">
        <v>1542</v>
      </c>
      <c r="B1093" s="505" t="s">
        <v>2223</v>
      </c>
      <c r="C1093" s="505">
        <v>612</v>
      </c>
      <c r="D1093" s="505" t="s">
        <v>2223</v>
      </c>
      <c r="E1093" s="505" t="s">
        <v>2195</v>
      </c>
      <c r="G1093" s="505">
        <v>6906</v>
      </c>
      <c r="H1093" s="594">
        <v>3835000</v>
      </c>
    </row>
    <row r="1094" spans="1:8" ht="13.9" customHeight="1">
      <c r="A1094" s="505">
        <v>1543</v>
      </c>
      <c r="B1094" s="505" t="s">
        <v>2206</v>
      </c>
      <c r="G1094" s="505"/>
      <c r="H1094" s="594">
        <v>3835000</v>
      </c>
    </row>
    <row r="1095" spans="1:8" ht="24.75" customHeight="1">
      <c r="A1095" s="505">
        <v>1544</v>
      </c>
      <c r="B1095" s="505" t="s">
        <v>918</v>
      </c>
      <c r="C1095" s="505">
        <v>7190</v>
      </c>
      <c r="D1095" s="505" t="s">
        <v>918</v>
      </c>
      <c r="E1095" s="505" t="s">
        <v>2196</v>
      </c>
      <c r="G1095" s="505">
        <v>6907</v>
      </c>
      <c r="H1095" s="594">
        <v>2140000</v>
      </c>
    </row>
    <row r="1096" spans="1:8" ht="36.4" customHeight="1">
      <c r="A1096" s="505">
        <v>1545</v>
      </c>
      <c r="B1096" s="505" t="s">
        <v>861</v>
      </c>
      <c r="C1096" s="505">
        <v>984</v>
      </c>
      <c r="D1096" s="505" t="s">
        <v>861</v>
      </c>
      <c r="E1096" s="505" t="s">
        <v>2117</v>
      </c>
      <c r="G1096" s="505">
        <v>6907</v>
      </c>
      <c r="H1096" s="594">
        <v>3145000</v>
      </c>
    </row>
    <row r="1097" spans="1:8" ht="36.4" customHeight="1">
      <c r="A1097" s="505">
        <v>1546</v>
      </c>
      <c r="B1097" s="505" t="s">
        <v>2309</v>
      </c>
      <c r="C1097" s="505">
        <v>1054</v>
      </c>
      <c r="D1097" s="505" t="s">
        <v>2309</v>
      </c>
      <c r="E1097" s="505" t="s">
        <v>2118</v>
      </c>
      <c r="G1097" s="505">
        <v>6907</v>
      </c>
      <c r="H1097" s="594">
        <v>4675000</v>
      </c>
    </row>
    <row r="1098" spans="1:8" ht="36.4" customHeight="1">
      <c r="A1098" s="505">
        <v>1547</v>
      </c>
      <c r="B1098" s="505" t="s">
        <v>251</v>
      </c>
      <c r="C1098" s="505" t="s">
        <v>2119</v>
      </c>
      <c r="D1098" s="505" t="s">
        <v>251</v>
      </c>
      <c r="E1098" s="505" t="s">
        <v>2120</v>
      </c>
      <c r="G1098" s="505">
        <v>6907</v>
      </c>
      <c r="H1098" s="594">
        <v>49219500</v>
      </c>
    </row>
    <row r="1099" spans="1:8" ht="13.9" customHeight="1">
      <c r="A1099" s="505">
        <v>1548</v>
      </c>
      <c r="B1099" s="505" t="s">
        <v>750</v>
      </c>
      <c r="G1099" s="505"/>
      <c r="H1099" s="594">
        <v>59179500</v>
      </c>
    </row>
    <row r="1100" spans="1:8" ht="48" customHeight="1">
      <c r="A1100" s="505">
        <v>1549</v>
      </c>
      <c r="B1100" s="505" t="s">
        <v>861</v>
      </c>
      <c r="C1100" s="505">
        <v>979</v>
      </c>
      <c r="D1100" s="505" t="s">
        <v>861</v>
      </c>
      <c r="E1100" s="505" t="s">
        <v>1405</v>
      </c>
      <c r="G1100" s="505">
        <v>6912</v>
      </c>
      <c r="H1100" s="594">
        <v>24980200</v>
      </c>
    </row>
    <row r="1101" spans="1:8" ht="36.4" customHeight="1">
      <c r="A1101" s="505">
        <v>1550</v>
      </c>
      <c r="B1101" s="505" t="s">
        <v>861</v>
      </c>
      <c r="C1101" s="505">
        <v>980</v>
      </c>
      <c r="D1101" s="505" t="s">
        <v>861</v>
      </c>
      <c r="E1101" s="505" t="s">
        <v>2590</v>
      </c>
      <c r="G1101" s="505">
        <v>6912</v>
      </c>
      <c r="H1101" s="594">
        <v>14085500</v>
      </c>
    </row>
    <row r="1102" spans="1:8" ht="13.9" customHeight="1">
      <c r="A1102" s="505">
        <v>1551</v>
      </c>
      <c r="B1102" s="505" t="s">
        <v>1440</v>
      </c>
      <c r="G1102" s="505"/>
      <c r="H1102" s="594">
        <v>39065700</v>
      </c>
    </row>
    <row r="1103" spans="1:8" ht="36.4" customHeight="1">
      <c r="A1103" s="505">
        <v>1552</v>
      </c>
      <c r="B1103" s="505" t="s">
        <v>2377</v>
      </c>
      <c r="C1103" s="505">
        <v>164</v>
      </c>
      <c r="D1103" s="505" t="s">
        <v>2377</v>
      </c>
      <c r="E1103" s="505" t="s">
        <v>32</v>
      </c>
      <c r="G1103" s="505">
        <v>6949</v>
      </c>
      <c r="H1103" s="594">
        <v>13548500</v>
      </c>
    </row>
    <row r="1104" spans="1:8" ht="24.75" customHeight="1">
      <c r="A1104" s="505">
        <v>1553</v>
      </c>
      <c r="B1104" s="505" t="s">
        <v>84</v>
      </c>
      <c r="C1104" s="505">
        <v>3161</v>
      </c>
      <c r="D1104" s="505" t="s">
        <v>84</v>
      </c>
      <c r="E1104" s="505" t="s">
        <v>2121</v>
      </c>
      <c r="G1104" s="505">
        <v>6949</v>
      </c>
      <c r="H1104" s="594">
        <v>4800000</v>
      </c>
    </row>
    <row r="1105" spans="1:8" ht="13.9" customHeight="1">
      <c r="A1105" s="505">
        <v>1554</v>
      </c>
      <c r="B1105" s="505" t="s">
        <v>1168</v>
      </c>
      <c r="C1105" s="505">
        <v>651</v>
      </c>
      <c r="D1105" s="505" t="s">
        <v>1168</v>
      </c>
      <c r="E1105" s="505" t="s">
        <v>1714</v>
      </c>
      <c r="G1105" s="505">
        <v>6949</v>
      </c>
      <c r="H1105" s="594">
        <v>2293000</v>
      </c>
    </row>
    <row r="1106" spans="1:8" ht="24.75" customHeight="1">
      <c r="A1106" s="505">
        <v>1563</v>
      </c>
      <c r="B1106" s="505" t="s">
        <v>861</v>
      </c>
      <c r="C1106" s="505">
        <v>994</v>
      </c>
      <c r="D1106" s="505" t="s">
        <v>861</v>
      </c>
      <c r="E1106" s="505" t="s">
        <v>1715</v>
      </c>
      <c r="G1106" s="505">
        <v>6949</v>
      </c>
      <c r="H1106" s="594">
        <v>8200000</v>
      </c>
    </row>
    <row r="1107" spans="1:8" ht="36.4" customHeight="1">
      <c r="A1107" s="505">
        <v>1564</v>
      </c>
      <c r="B1107" s="505" t="s">
        <v>2597</v>
      </c>
      <c r="C1107" s="505">
        <v>1044</v>
      </c>
      <c r="D1107" s="505" t="s">
        <v>2597</v>
      </c>
      <c r="E1107" s="505" t="s">
        <v>1716</v>
      </c>
      <c r="G1107" s="505">
        <v>6949</v>
      </c>
      <c r="H1107" s="594">
        <v>3600000</v>
      </c>
    </row>
    <row r="1108" spans="1:8" ht="24.75" customHeight="1">
      <c r="A1108" s="505">
        <v>1565</v>
      </c>
      <c r="B1108" s="505" t="s">
        <v>2122</v>
      </c>
      <c r="C1108" s="505" t="s">
        <v>1717</v>
      </c>
      <c r="D1108" s="505" t="s">
        <v>2122</v>
      </c>
      <c r="E1108" s="505" t="s">
        <v>1718</v>
      </c>
      <c r="G1108" s="505">
        <v>6949</v>
      </c>
      <c r="H1108" s="594">
        <v>1100000</v>
      </c>
    </row>
    <row r="1109" spans="1:8" ht="24.75" customHeight="1">
      <c r="A1109" s="505">
        <v>1566</v>
      </c>
      <c r="B1109" s="505" t="s">
        <v>1719</v>
      </c>
      <c r="C1109" s="505">
        <v>1133</v>
      </c>
      <c r="D1109" s="505" t="s">
        <v>1719</v>
      </c>
      <c r="E1109" s="505" t="s">
        <v>1720</v>
      </c>
      <c r="G1109" s="505">
        <v>6949</v>
      </c>
      <c r="H1109" s="594">
        <v>2440000</v>
      </c>
    </row>
    <row r="1110" spans="1:8" ht="24.75" customHeight="1">
      <c r="A1110" s="505">
        <v>1567</v>
      </c>
      <c r="B1110" s="505" t="s">
        <v>1721</v>
      </c>
      <c r="C1110" s="505">
        <v>1141</v>
      </c>
      <c r="D1110" s="505" t="s">
        <v>1721</v>
      </c>
      <c r="E1110" s="505" t="s">
        <v>1722</v>
      </c>
      <c r="G1110" s="505">
        <v>6949</v>
      </c>
      <c r="H1110" s="594">
        <v>924000</v>
      </c>
    </row>
    <row r="1111" spans="1:8" ht="24.75" customHeight="1">
      <c r="A1111" s="505">
        <v>1568</v>
      </c>
      <c r="B1111" s="505" t="s">
        <v>864</v>
      </c>
      <c r="C1111" s="505">
        <v>12172</v>
      </c>
      <c r="D1111" s="505" t="s">
        <v>864</v>
      </c>
      <c r="E1111" s="505" t="s">
        <v>1723</v>
      </c>
      <c r="G1111" s="505">
        <v>6949</v>
      </c>
      <c r="H1111" s="594">
        <v>1270000</v>
      </c>
    </row>
    <row r="1112" spans="1:8" ht="13.9" customHeight="1">
      <c r="A1112" s="505">
        <v>1569</v>
      </c>
      <c r="B1112" s="505" t="s">
        <v>1724</v>
      </c>
      <c r="G1112" s="505"/>
      <c r="H1112" s="594">
        <v>38175500</v>
      </c>
    </row>
    <row r="1113" spans="1:8" ht="13.9" customHeight="1">
      <c r="A1113" s="505">
        <v>1570</v>
      </c>
      <c r="B1113" s="505" t="s">
        <v>1151</v>
      </c>
      <c r="G1113" s="505"/>
      <c r="H1113" s="594">
        <v>169530700</v>
      </c>
    </row>
    <row r="1114" spans="1:8" ht="13.9" customHeight="1">
      <c r="A1114" s="505">
        <v>1571</v>
      </c>
      <c r="B1114" s="505" t="s">
        <v>1152</v>
      </c>
      <c r="G1114" s="505"/>
      <c r="H1114" s="594">
        <v>169530700</v>
      </c>
    </row>
    <row r="1115" spans="1:8" ht="24.75" customHeight="1">
      <c r="A1115" s="505">
        <v>1575</v>
      </c>
      <c r="B1115" s="505" t="s">
        <v>1194</v>
      </c>
      <c r="C1115" s="505">
        <v>129</v>
      </c>
      <c r="D1115" s="505" t="s">
        <v>1194</v>
      </c>
      <c r="E1115" s="505" t="s">
        <v>1725</v>
      </c>
      <c r="G1115" s="505">
        <v>7001</v>
      </c>
      <c r="H1115" s="594">
        <v>19918000</v>
      </c>
    </row>
    <row r="1116" spans="1:8" ht="13.9" customHeight="1">
      <c r="A1116" s="505">
        <v>1576</v>
      </c>
      <c r="B1116" s="505" t="s">
        <v>162</v>
      </c>
      <c r="C1116" s="505">
        <v>151</v>
      </c>
      <c r="D1116" s="505" t="s">
        <v>162</v>
      </c>
      <c r="E1116" s="505" t="s">
        <v>1726</v>
      </c>
      <c r="G1116" s="505">
        <v>7001</v>
      </c>
      <c r="H1116" s="594">
        <v>12960000</v>
      </c>
    </row>
    <row r="1117" spans="1:8" ht="36.4" customHeight="1">
      <c r="A1117" s="505">
        <v>1577</v>
      </c>
      <c r="B1117" s="505" t="s">
        <v>2377</v>
      </c>
      <c r="C1117" s="505">
        <v>164</v>
      </c>
      <c r="D1117" s="505" t="s">
        <v>2377</v>
      </c>
      <c r="E1117" s="505" t="s">
        <v>32</v>
      </c>
      <c r="G1117" s="505">
        <v>7001</v>
      </c>
      <c r="H1117" s="594">
        <v>6200000</v>
      </c>
    </row>
    <row r="1118" spans="1:8" ht="24.75" customHeight="1">
      <c r="A1118" s="505">
        <v>1578</v>
      </c>
      <c r="B1118" s="505" t="s">
        <v>2158</v>
      </c>
      <c r="C1118" s="505">
        <v>246</v>
      </c>
      <c r="D1118" s="505" t="s">
        <v>2158</v>
      </c>
      <c r="E1118" s="505" t="s">
        <v>1727</v>
      </c>
      <c r="G1118" s="505">
        <v>7001</v>
      </c>
      <c r="H1118" s="594">
        <v>19918000</v>
      </c>
    </row>
    <row r="1119" spans="1:8" ht="13.9" customHeight="1">
      <c r="A1119" s="505">
        <v>1579</v>
      </c>
      <c r="B1119" s="505" t="s">
        <v>2158</v>
      </c>
      <c r="C1119" s="505">
        <v>249</v>
      </c>
      <c r="D1119" s="505" t="s">
        <v>2158</v>
      </c>
      <c r="E1119" s="505" t="s">
        <v>1728</v>
      </c>
      <c r="G1119" s="505">
        <v>7001</v>
      </c>
      <c r="H1119" s="594">
        <v>7170000</v>
      </c>
    </row>
    <row r="1120" spans="1:8" ht="24.75" customHeight="1">
      <c r="A1120" s="505">
        <v>1580</v>
      </c>
      <c r="B1120" s="505" t="s">
        <v>2382</v>
      </c>
      <c r="C1120" s="505">
        <v>279</v>
      </c>
      <c r="D1120" s="505" t="s">
        <v>2382</v>
      </c>
      <c r="E1120" s="505" t="s">
        <v>1729</v>
      </c>
      <c r="G1120" s="505">
        <v>7001</v>
      </c>
      <c r="H1120" s="594">
        <v>6860000</v>
      </c>
    </row>
    <row r="1121" spans="1:8" ht="24.75" customHeight="1">
      <c r="A1121" s="505">
        <v>1581</v>
      </c>
      <c r="B1121" s="505" t="s">
        <v>2382</v>
      </c>
      <c r="C1121" s="505">
        <v>294</v>
      </c>
      <c r="D1121" s="505" t="s">
        <v>2382</v>
      </c>
      <c r="E1121" s="505" t="s">
        <v>1730</v>
      </c>
      <c r="G1121" s="505">
        <v>7001</v>
      </c>
      <c r="H1121" s="594">
        <v>12960000</v>
      </c>
    </row>
    <row r="1122" spans="1:8" ht="24.75" customHeight="1">
      <c r="A1122" s="505">
        <v>1582</v>
      </c>
      <c r="B1122" s="505" t="s">
        <v>2385</v>
      </c>
      <c r="C1122" s="505">
        <v>2119</v>
      </c>
      <c r="D1122" s="505" t="s">
        <v>2385</v>
      </c>
      <c r="E1122" s="505" t="s">
        <v>1731</v>
      </c>
      <c r="G1122" s="505">
        <v>7001</v>
      </c>
      <c r="H1122" s="594">
        <v>10820000</v>
      </c>
    </row>
    <row r="1123" spans="1:8" ht="24.75" customHeight="1">
      <c r="A1123" s="505">
        <v>1583</v>
      </c>
      <c r="B1123" s="505" t="s">
        <v>2385</v>
      </c>
      <c r="C1123" s="505">
        <v>2120</v>
      </c>
      <c r="D1123" s="505" t="s">
        <v>2385</v>
      </c>
      <c r="E1123" s="505" t="s">
        <v>1732</v>
      </c>
      <c r="G1123" s="505">
        <v>7001</v>
      </c>
      <c r="H1123" s="594">
        <v>30250000</v>
      </c>
    </row>
    <row r="1124" spans="1:8" ht="24.75" customHeight="1">
      <c r="A1124" s="505">
        <v>1584</v>
      </c>
      <c r="B1124" s="505" t="s">
        <v>2539</v>
      </c>
      <c r="C1124" s="505">
        <v>2159</v>
      </c>
      <c r="D1124" s="505" t="s">
        <v>2539</v>
      </c>
      <c r="E1124" s="505" t="s">
        <v>1733</v>
      </c>
      <c r="G1124" s="505">
        <v>7001</v>
      </c>
      <c r="H1124" s="594">
        <v>5980000</v>
      </c>
    </row>
    <row r="1125" spans="1:8" ht="24.75" customHeight="1">
      <c r="A1125" s="505">
        <v>1585</v>
      </c>
      <c r="B1125" s="505" t="s">
        <v>2541</v>
      </c>
      <c r="C1125" s="505">
        <v>309</v>
      </c>
      <c r="D1125" s="505" t="s">
        <v>2541</v>
      </c>
      <c r="E1125" s="505" t="s">
        <v>1734</v>
      </c>
      <c r="G1125" s="505">
        <v>7001</v>
      </c>
      <c r="H1125" s="594">
        <v>19913000</v>
      </c>
    </row>
    <row r="1126" spans="1:8" ht="13.9" customHeight="1">
      <c r="A1126" s="505">
        <v>1586</v>
      </c>
      <c r="B1126" s="505" t="s">
        <v>2149</v>
      </c>
      <c r="C1126" s="505">
        <v>398</v>
      </c>
      <c r="D1126" s="505" t="s">
        <v>2149</v>
      </c>
      <c r="E1126" s="505" t="s">
        <v>1735</v>
      </c>
      <c r="G1126" s="505">
        <v>7001</v>
      </c>
      <c r="H1126" s="594">
        <v>4750000</v>
      </c>
    </row>
    <row r="1127" spans="1:8" ht="24.75" customHeight="1">
      <c r="A1127" s="505">
        <v>1587</v>
      </c>
      <c r="B1127" s="505" t="s">
        <v>2393</v>
      </c>
      <c r="C1127" s="505">
        <v>3145</v>
      </c>
      <c r="D1127" s="505" t="s">
        <v>2393</v>
      </c>
      <c r="E1127" s="505" t="s">
        <v>1736</v>
      </c>
      <c r="G1127" s="505">
        <v>7001</v>
      </c>
      <c r="H1127" s="594">
        <v>12960000</v>
      </c>
    </row>
    <row r="1128" spans="1:8" ht="24.75" customHeight="1">
      <c r="A1128" s="505">
        <v>1588</v>
      </c>
      <c r="B1128" s="505" t="s">
        <v>2406</v>
      </c>
      <c r="C1128" s="505" t="s">
        <v>1158</v>
      </c>
      <c r="D1128" s="505" t="s">
        <v>2406</v>
      </c>
      <c r="E1128" s="505" t="s">
        <v>1159</v>
      </c>
      <c r="G1128" s="505">
        <v>7001</v>
      </c>
      <c r="H1128" s="594">
        <v>19812471787</v>
      </c>
    </row>
    <row r="1129" spans="1:8" ht="24.75" customHeight="1">
      <c r="A1129" s="505">
        <v>1589</v>
      </c>
      <c r="B1129" s="505" t="s">
        <v>2414</v>
      </c>
      <c r="C1129" s="505">
        <v>421</v>
      </c>
      <c r="D1129" s="505" t="s">
        <v>2414</v>
      </c>
      <c r="E1129" s="505" t="s">
        <v>1737</v>
      </c>
      <c r="G1129" s="505">
        <v>7001</v>
      </c>
      <c r="H1129" s="594">
        <v>19928000</v>
      </c>
    </row>
    <row r="1130" spans="1:8" ht="24.75" customHeight="1">
      <c r="A1130" s="505">
        <v>1590</v>
      </c>
      <c r="B1130" s="505" t="s">
        <v>1563</v>
      </c>
      <c r="C1130" s="505">
        <v>466</v>
      </c>
      <c r="D1130" s="505" t="s">
        <v>1563</v>
      </c>
      <c r="E1130" s="505" t="s">
        <v>1738</v>
      </c>
      <c r="G1130" s="505">
        <v>7001</v>
      </c>
      <c r="H1130" s="594">
        <v>5470000</v>
      </c>
    </row>
    <row r="1131" spans="1:8" ht="13.9" customHeight="1">
      <c r="A1131" s="505">
        <v>1591</v>
      </c>
      <c r="B1131" s="505" t="s">
        <v>2417</v>
      </c>
      <c r="C1131" s="505">
        <v>4134</v>
      </c>
      <c r="D1131" s="505" t="s">
        <v>2417</v>
      </c>
      <c r="E1131" s="505" t="s">
        <v>1739</v>
      </c>
      <c r="G1131" s="505">
        <v>7001</v>
      </c>
      <c r="H1131" s="594">
        <v>12960000</v>
      </c>
    </row>
    <row r="1132" spans="1:8" ht="36.4" customHeight="1">
      <c r="A1132" s="505">
        <v>1592</v>
      </c>
      <c r="B1132" s="505" t="s">
        <v>2419</v>
      </c>
      <c r="C1132" s="505">
        <v>511</v>
      </c>
      <c r="D1132" s="505" t="s">
        <v>2419</v>
      </c>
      <c r="E1132" s="505" t="s">
        <v>1740</v>
      </c>
      <c r="G1132" s="505">
        <v>7001</v>
      </c>
      <c r="H1132" s="594">
        <v>2400000</v>
      </c>
    </row>
    <row r="1133" spans="1:8" ht="24.75" customHeight="1">
      <c r="A1133" s="505">
        <v>1593</v>
      </c>
      <c r="B1133" s="505" t="s">
        <v>2421</v>
      </c>
      <c r="C1133" s="505">
        <v>521</v>
      </c>
      <c r="D1133" s="505" t="s">
        <v>2421</v>
      </c>
      <c r="E1133" s="505" t="s">
        <v>1741</v>
      </c>
      <c r="G1133" s="505">
        <v>7001</v>
      </c>
      <c r="H1133" s="594">
        <v>19918000</v>
      </c>
    </row>
    <row r="1134" spans="1:8" ht="24.75" customHeight="1">
      <c r="A1134" s="505">
        <v>1603</v>
      </c>
      <c r="B1134" s="505" t="s">
        <v>2523</v>
      </c>
      <c r="C1134" s="505">
        <v>5103</v>
      </c>
      <c r="D1134" s="505" t="s">
        <v>2523</v>
      </c>
      <c r="E1134" s="505" t="s">
        <v>1742</v>
      </c>
      <c r="G1134" s="505">
        <v>7001</v>
      </c>
      <c r="H1134" s="594">
        <v>16010000</v>
      </c>
    </row>
    <row r="1135" spans="1:8" ht="24.75" customHeight="1">
      <c r="A1135" s="505">
        <v>1604</v>
      </c>
      <c r="B1135" s="505" t="s">
        <v>2523</v>
      </c>
      <c r="C1135" s="505">
        <v>5104</v>
      </c>
      <c r="D1135" s="505" t="s">
        <v>2523</v>
      </c>
      <c r="E1135" s="505" t="s">
        <v>1743</v>
      </c>
      <c r="G1135" s="505">
        <v>7001</v>
      </c>
      <c r="H1135" s="594">
        <v>23120000</v>
      </c>
    </row>
    <row r="1136" spans="1:8" ht="24.75" customHeight="1">
      <c r="A1136" s="505">
        <v>1605</v>
      </c>
      <c r="B1136" s="505" t="s">
        <v>2527</v>
      </c>
      <c r="C1136" s="505">
        <v>5129</v>
      </c>
      <c r="D1136" s="505" t="s">
        <v>2527</v>
      </c>
      <c r="E1136" s="505" t="s">
        <v>1744</v>
      </c>
      <c r="G1136" s="505">
        <v>7001</v>
      </c>
      <c r="H1136" s="594">
        <v>6020000</v>
      </c>
    </row>
    <row r="1137" spans="1:8" ht="24.75" customHeight="1">
      <c r="A1137" s="505">
        <v>1606</v>
      </c>
      <c r="B1137" s="505" t="s">
        <v>2223</v>
      </c>
      <c r="C1137" s="505">
        <v>609</v>
      </c>
      <c r="D1137" s="505" t="s">
        <v>2223</v>
      </c>
      <c r="E1137" s="505" t="s">
        <v>1745</v>
      </c>
      <c r="G1137" s="505">
        <v>7001</v>
      </c>
      <c r="H1137" s="594">
        <v>470000</v>
      </c>
    </row>
    <row r="1138" spans="1:8" ht="13.9" customHeight="1">
      <c r="A1138" s="505">
        <v>1607</v>
      </c>
      <c r="B1138" s="505" t="s">
        <v>1746</v>
      </c>
      <c r="C1138" s="505">
        <v>692</v>
      </c>
      <c r="D1138" s="505" t="s">
        <v>1746</v>
      </c>
      <c r="E1138" s="505" t="s">
        <v>1747</v>
      </c>
      <c r="G1138" s="505">
        <v>7001</v>
      </c>
      <c r="H1138" s="594">
        <v>9950000</v>
      </c>
    </row>
    <row r="1139" spans="1:8" ht="48" customHeight="1">
      <c r="A1139" s="505">
        <v>1608</v>
      </c>
      <c r="B1139" s="505" t="s">
        <v>2231</v>
      </c>
      <c r="C1139" s="505">
        <v>6100</v>
      </c>
      <c r="D1139" s="505" t="s">
        <v>2231</v>
      </c>
      <c r="E1139" s="505" t="s">
        <v>1748</v>
      </c>
      <c r="G1139" s="505">
        <v>7001</v>
      </c>
      <c r="H1139" s="594">
        <v>650000</v>
      </c>
    </row>
    <row r="1140" spans="1:8" ht="24.75" customHeight="1">
      <c r="A1140" s="505">
        <v>1609</v>
      </c>
      <c r="B1140" s="505" t="s">
        <v>2231</v>
      </c>
      <c r="C1140" s="505">
        <v>6105</v>
      </c>
      <c r="D1140" s="505" t="s">
        <v>2231</v>
      </c>
      <c r="E1140" s="505" t="s">
        <v>1749</v>
      </c>
      <c r="G1140" s="505">
        <v>7001</v>
      </c>
      <c r="H1140" s="594">
        <v>3564000</v>
      </c>
    </row>
    <row r="1141" spans="1:8" ht="24.75" customHeight="1">
      <c r="A1141" s="505">
        <v>1610</v>
      </c>
      <c r="B1141" s="505" t="s">
        <v>2234</v>
      </c>
      <c r="C1141" s="505">
        <v>6127</v>
      </c>
      <c r="D1141" s="505" t="s">
        <v>2234</v>
      </c>
      <c r="E1141" s="505" t="s">
        <v>1750</v>
      </c>
      <c r="G1141" s="505">
        <v>7001</v>
      </c>
      <c r="H1141" s="594">
        <v>10200000</v>
      </c>
    </row>
    <row r="1142" spans="1:8" ht="24.75" customHeight="1">
      <c r="A1142" s="505">
        <v>1611</v>
      </c>
      <c r="B1142" s="505" t="s">
        <v>896</v>
      </c>
      <c r="C1142" s="505">
        <v>6158</v>
      </c>
      <c r="D1142" s="505" t="s">
        <v>896</v>
      </c>
      <c r="E1142" s="505" t="s">
        <v>1751</v>
      </c>
      <c r="G1142" s="505">
        <v>7001</v>
      </c>
      <c r="H1142" s="594">
        <v>420000</v>
      </c>
    </row>
    <row r="1143" spans="1:8" ht="24.75" customHeight="1">
      <c r="A1143" s="505">
        <v>1612</v>
      </c>
      <c r="B1143" s="505" t="s">
        <v>898</v>
      </c>
      <c r="C1143" s="505">
        <v>6215</v>
      </c>
      <c r="D1143" s="505" t="s">
        <v>898</v>
      </c>
      <c r="E1143" s="505" t="s">
        <v>1752</v>
      </c>
      <c r="G1143" s="505">
        <v>7001</v>
      </c>
      <c r="H1143" s="594">
        <v>4660000</v>
      </c>
    </row>
    <row r="1144" spans="1:8" ht="24.75" customHeight="1">
      <c r="A1144" s="505">
        <v>1613</v>
      </c>
      <c r="B1144" s="505" t="s">
        <v>898</v>
      </c>
      <c r="C1144" s="505" t="s">
        <v>1661</v>
      </c>
      <c r="D1144" s="505" t="s">
        <v>898</v>
      </c>
      <c r="E1144" s="505" t="s">
        <v>1662</v>
      </c>
      <c r="G1144" s="505">
        <v>7001</v>
      </c>
      <c r="H1144" s="594">
        <v>22838094083</v>
      </c>
    </row>
    <row r="1145" spans="1:8" ht="24.75" customHeight="1">
      <c r="A1145" s="505">
        <v>1614</v>
      </c>
      <c r="B1145" s="505" t="s">
        <v>901</v>
      </c>
      <c r="C1145" s="505">
        <v>705</v>
      </c>
      <c r="D1145" s="505" t="s">
        <v>901</v>
      </c>
      <c r="E1145" s="505" t="s">
        <v>1753</v>
      </c>
      <c r="G1145" s="505">
        <v>7001</v>
      </c>
      <c r="H1145" s="594">
        <v>470000</v>
      </c>
    </row>
    <row r="1146" spans="1:8" ht="24.75" customHeight="1">
      <c r="A1146" s="505">
        <v>1615</v>
      </c>
      <c r="B1146" s="505" t="s">
        <v>904</v>
      </c>
      <c r="C1146" s="505">
        <v>730</v>
      </c>
      <c r="D1146" s="505" t="s">
        <v>904</v>
      </c>
      <c r="E1146" s="505" t="s">
        <v>1754</v>
      </c>
      <c r="G1146" s="505">
        <v>7001</v>
      </c>
      <c r="H1146" s="594">
        <v>2540000</v>
      </c>
    </row>
    <row r="1147" spans="1:8" ht="24.75" customHeight="1">
      <c r="A1147" s="505">
        <v>1616</v>
      </c>
      <c r="B1147" s="505" t="s">
        <v>1755</v>
      </c>
      <c r="C1147" s="505">
        <v>7148</v>
      </c>
      <c r="D1147" s="505" t="s">
        <v>1755</v>
      </c>
      <c r="E1147" s="505" t="s">
        <v>601</v>
      </c>
      <c r="G1147" s="505">
        <v>7001</v>
      </c>
      <c r="H1147" s="594">
        <v>4810000</v>
      </c>
    </row>
    <row r="1148" spans="1:8" ht="24.75" customHeight="1">
      <c r="A1148" s="505">
        <v>1617</v>
      </c>
      <c r="B1148" s="505" t="s">
        <v>1315</v>
      </c>
      <c r="C1148" s="505">
        <v>806</v>
      </c>
      <c r="D1148" s="505" t="s">
        <v>1315</v>
      </c>
      <c r="E1148" s="505" t="s">
        <v>602</v>
      </c>
      <c r="G1148" s="505">
        <v>7001</v>
      </c>
      <c r="H1148" s="594">
        <v>480000</v>
      </c>
    </row>
    <row r="1149" spans="1:8" ht="36.4" customHeight="1">
      <c r="A1149" s="505">
        <v>1618</v>
      </c>
      <c r="B1149" s="505" t="s">
        <v>378</v>
      </c>
      <c r="C1149" s="505">
        <v>843</v>
      </c>
      <c r="D1149" s="505" t="s">
        <v>378</v>
      </c>
      <c r="E1149" s="505" t="s">
        <v>603</v>
      </c>
      <c r="G1149" s="505">
        <v>7001</v>
      </c>
      <c r="H1149" s="594">
        <v>12380000</v>
      </c>
    </row>
    <row r="1150" spans="1:8" ht="24.75" customHeight="1">
      <c r="A1150" s="505">
        <v>1619</v>
      </c>
      <c r="B1150" s="505" t="s">
        <v>925</v>
      </c>
      <c r="C1150" s="505">
        <v>865</v>
      </c>
      <c r="D1150" s="505" t="s">
        <v>925</v>
      </c>
      <c r="E1150" s="505" t="s">
        <v>604</v>
      </c>
      <c r="G1150" s="505">
        <v>7001</v>
      </c>
      <c r="H1150" s="594">
        <v>6750000</v>
      </c>
    </row>
    <row r="1151" spans="1:8" ht="24.75" customHeight="1">
      <c r="A1151" s="505">
        <v>1620</v>
      </c>
      <c r="B1151" s="505" t="s">
        <v>1471</v>
      </c>
      <c r="C1151" s="505">
        <v>8160</v>
      </c>
      <c r="D1151" s="505" t="s">
        <v>1471</v>
      </c>
      <c r="E1151" s="505" t="s">
        <v>605</v>
      </c>
      <c r="G1151" s="505">
        <v>7001</v>
      </c>
      <c r="H1151" s="594">
        <v>6190000</v>
      </c>
    </row>
    <row r="1152" spans="1:8" ht="24.75" customHeight="1">
      <c r="A1152" s="505">
        <v>1621</v>
      </c>
      <c r="B1152" s="505" t="s">
        <v>1270</v>
      </c>
      <c r="C1152" s="505">
        <v>8199</v>
      </c>
      <c r="D1152" s="505" t="s">
        <v>1270</v>
      </c>
      <c r="E1152" s="505" t="s">
        <v>606</v>
      </c>
      <c r="G1152" s="505">
        <v>7001</v>
      </c>
      <c r="H1152" s="594">
        <v>3970000</v>
      </c>
    </row>
    <row r="1153" spans="1:8" ht="24.75" customHeight="1">
      <c r="A1153" s="505">
        <v>1622</v>
      </c>
      <c r="B1153" s="505" t="s">
        <v>70</v>
      </c>
      <c r="C1153" s="505">
        <v>910</v>
      </c>
      <c r="D1153" s="505" t="s">
        <v>70</v>
      </c>
      <c r="E1153" s="505" t="s">
        <v>607</v>
      </c>
      <c r="G1153" s="505">
        <v>7001</v>
      </c>
      <c r="H1153" s="594">
        <v>480000</v>
      </c>
    </row>
    <row r="1154" spans="1:8" ht="24.75" customHeight="1">
      <c r="A1154" s="505">
        <v>1623</v>
      </c>
      <c r="B1154" s="505" t="s">
        <v>1839</v>
      </c>
      <c r="C1154" s="505">
        <v>9223</v>
      </c>
      <c r="D1154" s="505" t="s">
        <v>1839</v>
      </c>
      <c r="E1154" s="505" t="s">
        <v>608</v>
      </c>
      <c r="G1154" s="505">
        <v>7001</v>
      </c>
      <c r="H1154" s="594">
        <v>5260000</v>
      </c>
    </row>
    <row r="1155" spans="1:8" ht="24.75" customHeight="1">
      <c r="A1155" s="505">
        <v>1624</v>
      </c>
      <c r="B1155" s="505" t="s">
        <v>1839</v>
      </c>
      <c r="C1155" s="505">
        <v>10</v>
      </c>
      <c r="D1155" s="505" t="s">
        <v>1839</v>
      </c>
      <c r="E1155" s="505" t="s">
        <v>140</v>
      </c>
      <c r="G1155" s="505">
        <v>7001</v>
      </c>
      <c r="H1155" s="594">
        <v>23169653706</v>
      </c>
    </row>
    <row r="1156" spans="1:8" ht="24.75" customHeight="1">
      <c r="A1156" s="505">
        <v>1625</v>
      </c>
      <c r="B1156" s="505" t="s">
        <v>609</v>
      </c>
      <c r="C1156" s="505">
        <v>1012</v>
      </c>
      <c r="D1156" s="505" t="s">
        <v>609</v>
      </c>
      <c r="E1156" s="505" t="s">
        <v>610</v>
      </c>
      <c r="G1156" s="505">
        <v>7001</v>
      </c>
      <c r="H1156" s="594">
        <v>480000</v>
      </c>
    </row>
    <row r="1157" spans="1:8" ht="24.75" customHeight="1">
      <c r="A1157" s="505">
        <v>1626</v>
      </c>
      <c r="B1157" s="505" t="s">
        <v>1334</v>
      </c>
      <c r="C1157" s="505">
        <v>1063</v>
      </c>
      <c r="D1157" s="505" t="s">
        <v>1334</v>
      </c>
      <c r="E1157" s="505" t="s">
        <v>611</v>
      </c>
      <c r="G1157" s="505">
        <v>7001</v>
      </c>
      <c r="H1157" s="594">
        <v>5840000</v>
      </c>
    </row>
    <row r="1158" spans="1:8" ht="24.75" customHeight="1">
      <c r="A1158" s="505">
        <v>1627</v>
      </c>
      <c r="B1158" s="505" t="s">
        <v>2109</v>
      </c>
      <c r="C1158" s="505">
        <v>10109</v>
      </c>
      <c r="D1158" s="505" t="s">
        <v>2109</v>
      </c>
      <c r="E1158" s="505" t="s">
        <v>612</v>
      </c>
      <c r="G1158" s="505">
        <v>7001</v>
      </c>
      <c r="H1158" s="594">
        <v>21180000</v>
      </c>
    </row>
    <row r="1159" spans="1:8" ht="24.75" customHeight="1">
      <c r="A1159" s="505">
        <v>1628</v>
      </c>
      <c r="B1159" s="505" t="s">
        <v>2312</v>
      </c>
      <c r="C1159" s="505">
        <v>1108</v>
      </c>
      <c r="D1159" s="505" t="s">
        <v>2312</v>
      </c>
      <c r="E1159" s="505" t="s">
        <v>613</v>
      </c>
      <c r="G1159" s="505">
        <v>7001</v>
      </c>
      <c r="H1159" s="594">
        <v>480000</v>
      </c>
    </row>
    <row r="1160" spans="1:8" ht="24.75" customHeight="1">
      <c r="A1160" s="505">
        <v>1629</v>
      </c>
      <c r="B1160" s="505" t="s">
        <v>1721</v>
      </c>
      <c r="C1160" s="505">
        <v>1140</v>
      </c>
      <c r="D1160" s="505" t="s">
        <v>1721</v>
      </c>
      <c r="E1160" s="505" t="s">
        <v>614</v>
      </c>
      <c r="G1160" s="505">
        <v>7001</v>
      </c>
      <c r="H1160" s="594">
        <v>4000000</v>
      </c>
    </row>
    <row r="1161" spans="1:8" ht="24.75" customHeight="1">
      <c r="A1161" s="505">
        <v>1639</v>
      </c>
      <c r="B1161" s="505" t="s">
        <v>1638</v>
      </c>
      <c r="C1161" s="505">
        <v>1210</v>
      </c>
      <c r="D1161" s="505" t="s">
        <v>1638</v>
      </c>
      <c r="E1161" s="505" t="s">
        <v>615</v>
      </c>
      <c r="G1161" s="505">
        <v>7001</v>
      </c>
      <c r="H1161" s="594">
        <v>480000</v>
      </c>
    </row>
    <row r="1162" spans="1:8" ht="24.75" customHeight="1">
      <c r="A1162" s="505">
        <v>1640</v>
      </c>
      <c r="B1162" s="505" t="s">
        <v>1005</v>
      </c>
      <c r="C1162" s="505">
        <v>12122</v>
      </c>
      <c r="D1162" s="505" t="s">
        <v>1005</v>
      </c>
      <c r="E1162" s="505" t="s">
        <v>616</v>
      </c>
      <c r="G1162" s="505">
        <v>7001</v>
      </c>
      <c r="H1162" s="594">
        <v>30820000</v>
      </c>
    </row>
    <row r="1163" spans="1:8" ht="24.75" customHeight="1">
      <c r="A1163" s="505">
        <v>1641</v>
      </c>
      <c r="B1163" s="505" t="s">
        <v>864</v>
      </c>
      <c r="C1163" s="505">
        <v>12164</v>
      </c>
      <c r="D1163" s="505" t="s">
        <v>864</v>
      </c>
      <c r="E1163" s="505" t="s">
        <v>617</v>
      </c>
      <c r="G1163" s="505">
        <v>7001</v>
      </c>
      <c r="H1163" s="594">
        <v>18650000</v>
      </c>
    </row>
    <row r="1164" spans="1:8" ht="13.9" customHeight="1">
      <c r="A1164" s="505">
        <v>1642</v>
      </c>
      <c r="B1164" s="505" t="s">
        <v>161</v>
      </c>
      <c r="G1164" s="505"/>
      <c r="H1164" s="594">
        <v>66251878576</v>
      </c>
    </row>
    <row r="1165" spans="1:8" ht="36.4" customHeight="1">
      <c r="A1165" s="505">
        <v>1643</v>
      </c>
      <c r="B1165" s="505" t="s">
        <v>2363</v>
      </c>
      <c r="C1165" s="505">
        <v>3219</v>
      </c>
      <c r="D1165" s="505" t="s">
        <v>2363</v>
      </c>
      <c r="E1165" s="505" t="s">
        <v>618</v>
      </c>
      <c r="G1165" s="505">
        <v>7002</v>
      </c>
      <c r="H1165" s="594">
        <v>14100000</v>
      </c>
    </row>
    <row r="1166" spans="1:8" ht="13.9" customHeight="1">
      <c r="A1166" s="505">
        <v>1644</v>
      </c>
      <c r="B1166" s="505" t="s">
        <v>2487</v>
      </c>
      <c r="G1166" s="505"/>
      <c r="H1166" s="594">
        <v>14100000</v>
      </c>
    </row>
    <row r="1167" spans="1:8" ht="36.4" customHeight="1">
      <c r="A1167" s="505">
        <v>1645</v>
      </c>
      <c r="B1167" s="505" t="s">
        <v>2544</v>
      </c>
      <c r="C1167" s="505">
        <v>342</v>
      </c>
      <c r="D1167" s="505" t="s">
        <v>2544</v>
      </c>
      <c r="E1167" s="505" t="s">
        <v>619</v>
      </c>
      <c r="G1167" s="505">
        <v>7003</v>
      </c>
      <c r="H1167" s="594">
        <v>28000000</v>
      </c>
    </row>
    <row r="1168" spans="1:8" ht="13.9" customHeight="1">
      <c r="A1168" s="505">
        <v>1646</v>
      </c>
      <c r="B1168" s="505" t="s">
        <v>1471</v>
      </c>
      <c r="C1168" s="505">
        <v>8162</v>
      </c>
      <c r="D1168" s="505" t="s">
        <v>1471</v>
      </c>
      <c r="E1168" s="505" t="s">
        <v>620</v>
      </c>
      <c r="G1168" s="505">
        <v>7003</v>
      </c>
      <c r="H1168" s="594">
        <v>930000</v>
      </c>
    </row>
    <row r="1169" spans="1:8" ht="13.9" customHeight="1">
      <c r="A1169" s="505">
        <v>1647</v>
      </c>
      <c r="B1169" s="505" t="s">
        <v>2492</v>
      </c>
      <c r="G1169" s="505"/>
      <c r="H1169" s="594">
        <v>28930000</v>
      </c>
    </row>
    <row r="1170" spans="1:8" ht="13.9" customHeight="1">
      <c r="A1170" s="505">
        <v>1648</v>
      </c>
      <c r="B1170" s="505" t="s">
        <v>383</v>
      </c>
      <c r="C1170" s="505">
        <v>508</v>
      </c>
      <c r="D1170" s="505" t="s">
        <v>383</v>
      </c>
      <c r="E1170" s="505" t="s">
        <v>621</v>
      </c>
      <c r="G1170" s="505">
        <v>7005</v>
      </c>
      <c r="H1170" s="594">
        <v>300000</v>
      </c>
    </row>
    <row r="1171" spans="1:8" ht="13.9" customHeight="1">
      <c r="A1171" s="505">
        <v>1649</v>
      </c>
      <c r="B1171" s="505" t="s">
        <v>2500</v>
      </c>
      <c r="G1171" s="505"/>
      <c r="H1171" s="594">
        <v>300000</v>
      </c>
    </row>
    <row r="1172" spans="1:8" ht="24.75" customHeight="1">
      <c r="A1172" s="505">
        <v>1650</v>
      </c>
      <c r="B1172" s="505" t="s">
        <v>2404</v>
      </c>
      <c r="C1172" s="505">
        <v>3200</v>
      </c>
      <c r="D1172" s="505" t="s">
        <v>2404</v>
      </c>
      <c r="E1172" s="505" t="s">
        <v>1322</v>
      </c>
      <c r="G1172" s="505">
        <v>7006</v>
      </c>
      <c r="H1172" s="594">
        <v>298000</v>
      </c>
    </row>
    <row r="1173" spans="1:8" ht="24.75" customHeight="1">
      <c r="A1173" s="505">
        <v>1651</v>
      </c>
      <c r="B1173" s="505" t="s">
        <v>2414</v>
      </c>
      <c r="C1173" s="505">
        <v>425</v>
      </c>
      <c r="D1173" s="505" t="s">
        <v>2414</v>
      </c>
      <c r="E1173" s="505" t="s">
        <v>1323</v>
      </c>
      <c r="G1173" s="505">
        <v>7006</v>
      </c>
      <c r="H1173" s="594">
        <v>948000</v>
      </c>
    </row>
    <row r="1174" spans="1:8" ht="13.9" customHeight="1">
      <c r="A1174" s="505">
        <v>1652</v>
      </c>
      <c r="B1174" s="505" t="s">
        <v>2604</v>
      </c>
      <c r="C1174" s="505">
        <v>5161</v>
      </c>
      <c r="D1174" s="505" t="s">
        <v>2604</v>
      </c>
      <c r="E1174" s="505" t="s">
        <v>1324</v>
      </c>
      <c r="G1174" s="505">
        <v>7006</v>
      </c>
      <c r="H1174" s="594">
        <v>1000000</v>
      </c>
    </row>
    <row r="1175" spans="1:8" ht="24.75" customHeight="1">
      <c r="A1175" s="505">
        <v>1653</v>
      </c>
      <c r="B1175" s="505" t="s">
        <v>911</v>
      </c>
      <c r="C1175" s="505">
        <v>7126</v>
      </c>
      <c r="D1175" s="505" t="s">
        <v>911</v>
      </c>
      <c r="E1175" s="505" t="s">
        <v>1325</v>
      </c>
      <c r="G1175" s="505">
        <v>7006</v>
      </c>
      <c r="H1175" s="594">
        <v>2552000</v>
      </c>
    </row>
    <row r="1176" spans="1:8" ht="24.75" customHeight="1">
      <c r="A1176" s="505">
        <v>1654</v>
      </c>
      <c r="B1176" s="505" t="s">
        <v>925</v>
      </c>
      <c r="C1176" s="505">
        <v>853</v>
      </c>
      <c r="D1176" s="505" t="s">
        <v>925</v>
      </c>
      <c r="E1176" s="505" t="s">
        <v>1326</v>
      </c>
      <c r="G1176" s="505">
        <v>7006</v>
      </c>
      <c r="H1176" s="594">
        <v>1000000</v>
      </c>
    </row>
    <row r="1177" spans="1:8" ht="24.75" customHeight="1">
      <c r="A1177" s="505">
        <v>1655</v>
      </c>
      <c r="B1177" s="505" t="s">
        <v>933</v>
      </c>
      <c r="C1177" s="505">
        <v>8150</v>
      </c>
      <c r="D1177" s="505" t="s">
        <v>933</v>
      </c>
      <c r="E1177" s="505" t="s">
        <v>109</v>
      </c>
      <c r="G1177" s="505">
        <v>7006</v>
      </c>
      <c r="H1177" s="594">
        <v>325000</v>
      </c>
    </row>
    <row r="1178" spans="1:8" ht="24.75" customHeight="1">
      <c r="A1178" s="505">
        <v>1656</v>
      </c>
      <c r="B1178" s="505" t="s">
        <v>248</v>
      </c>
      <c r="C1178" s="505">
        <v>9169</v>
      </c>
      <c r="D1178" s="505" t="s">
        <v>248</v>
      </c>
      <c r="E1178" s="505" t="s">
        <v>1480</v>
      </c>
      <c r="G1178" s="505">
        <v>7006</v>
      </c>
      <c r="H1178" s="594">
        <v>575000</v>
      </c>
    </row>
    <row r="1179" spans="1:8" ht="13.9" customHeight="1">
      <c r="A1179" s="505">
        <v>1657</v>
      </c>
      <c r="B1179" s="505" t="s">
        <v>1942</v>
      </c>
      <c r="G1179" s="505"/>
      <c r="H1179" s="594">
        <v>6698000</v>
      </c>
    </row>
    <row r="1180" spans="1:8" ht="24.75" customHeight="1">
      <c r="A1180" s="505">
        <v>1658</v>
      </c>
      <c r="B1180" s="505" t="s">
        <v>1270</v>
      </c>
      <c r="C1180" s="505">
        <v>8202</v>
      </c>
      <c r="D1180" s="505" t="s">
        <v>1270</v>
      </c>
      <c r="E1180" s="505" t="s">
        <v>110</v>
      </c>
      <c r="G1180" s="505">
        <v>7049</v>
      </c>
      <c r="H1180" s="594">
        <v>9000000</v>
      </c>
    </row>
    <row r="1181" spans="1:8" ht="24.75" customHeight="1">
      <c r="A1181" s="505">
        <v>1659</v>
      </c>
      <c r="B1181" s="505" t="s">
        <v>1486</v>
      </c>
      <c r="C1181" s="505">
        <v>1076</v>
      </c>
      <c r="D1181" s="505" t="s">
        <v>1486</v>
      </c>
      <c r="E1181" s="505" t="s">
        <v>111</v>
      </c>
      <c r="G1181" s="505">
        <v>7049</v>
      </c>
      <c r="H1181" s="594">
        <v>10500000</v>
      </c>
    </row>
    <row r="1182" spans="1:8" ht="36.4" customHeight="1">
      <c r="A1182" s="505">
        <v>1660</v>
      </c>
      <c r="B1182" s="505" t="s">
        <v>643</v>
      </c>
      <c r="C1182" s="505">
        <v>1291</v>
      </c>
      <c r="D1182" s="505" t="s">
        <v>643</v>
      </c>
      <c r="E1182" s="505" t="s">
        <v>112</v>
      </c>
      <c r="G1182" s="505">
        <v>7049</v>
      </c>
      <c r="H1182" s="594">
        <v>6600000</v>
      </c>
    </row>
    <row r="1183" spans="1:8" ht="13.9" customHeight="1">
      <c r="A1183" s="505">
        <v>1661</v>
      </c>
      <c r="B1183" s="505" t="s">
        <v>553</v>
      </c>
      <c r="G1183" s="505"/>
      <c r="H1183" s="594">
        <v>26100000</v>
      </c>
    </row>
    <row r="1184" spans="1:8" ht="13.9" customHeight="1">
      <c r="A1184" s="505">
        <v>1662</v>
      </c>
      <c r="B1184" s="505" t="s">
        <v>708</v>
      </c>
      <c r="G1184" s="505"/>
      <c r="H1184" s="594">
        <v>66328006576</v>
      </c>
    </row>
    <row r="1185" spans="1:8" ht="13.9" customHeight="1">
      <c r="A1185" s="505">
        <v>1663</v>
      </c>
      <c r="B1185" s="505" t="s">
        <v>709</v>
      </c>
      <c r="G1185" s="505"/>
      <c r="H1185" s="594">
        <v>66328006576</v>
      </c>
    </row>
    <row r="1186" spans="1:8" ht="13.9" customHeight="1">
      <c r="A1186" s="505">
        <v>1665</v>
      </c>
      <c r="B1186" s="505" t="s">
        <v>710</v>
      </c>
      <c r="G1186" s="505"/>
      <c r="H1186" s="594">
        <v>68769778168</v>
      </c>
    </row>
    <row r="1187" spans="1:8" ht="13.9" customHeight="1">
      <c r="A1187" s="505">
        <v>1667</v>
      </c>
      <c r="E1187" s="505" t="s">
        <v>1553</v>
      </c>
      <c r="G1187" s="505"/>
      <c r="H1187" s="594">
        <v>159174752113</v>
      </c>
    </row>
    <row r="1188" spans="1:8" ht="72" customHeight="1">
      <c r="A1188" s="505">
        <v>1668</v>
      </c>
      <c r="B1188" s="505" t="s">
        <v>2551</v>
      </c>
      <c r="C1188" s="505">
        <v>3120</v>
      </c>
      <c r="D1188" s="505" t="s">
        <v>2551</v>
      </c>
      <c r="E1188" s="505" t="s">
        <v>113</v>
      </c>
      <c r="G1188" s="505">
        <v>7752</v>
      </c>
      <c r="H1188" s="594">
        <v>24500000</v>
      </c>
    </row>
    <row r="1189" spans="1:8" ht="60.4" customHeight="1">
      <c r="A1189" s="505">
        <v>1678</v>
      </c>
      <c r="B1189" s="505" t="s">
        <v>2423</v>
      </c>
      <c r="C1189" s="505">
        <v>546</v>
      </c>
      <c r="D1189" s="505" t="s">
        <v>2423</v>
      </c>
      <c r="E1189" s="505" t="s">
        <v>114</v>
      </c>
      <c r="G1189" s="505">
        <v>7752</v>
      </c>
      <c r="H1189" s="594">
        <v>9550000</v>
      </c>
    </row>
    <row r="1190" spans="1:8" ht="48" customHeight="1">
      <c r="A1190" s="505">
        <v>1679</v>
      </c>
      <c r="B1190" s="505" t="s">
        <v>379</v>
      </c>
      <c r="C1190" s="505" t="s">
        <v>115</v>
      </c>
      <c r="D1190" s="505" t="s">
        <v>379</v>
      </c>
      <c r="E1190" s="505" t="s">
        <v>116</v>
      </c>
      <c r="G1190" s="505">
        <v>7752</v>
      </c>
      <c r="H1190" s="594">
        <v>53350000</v>
      </c>
    </row>
    <row r="1191" spans="1:8" ht="36.4" customHeight="1">
      <c r="A1191" s="505">
        <v>1680</v>
      </c>
      <c r="B1191" s="505" t="s">
        <v>1721</v>
      </c>
      <c r="C1191" s="505">
        <v>1137</v>
      </c>
      <c r="D1191" s="505" t="s">
        <v>1721</v>
      </c>
      <c r="E1191" s="505" t="s">
        <v>117</v>
      </c>
      <c r="G1191" s="505">
        <v>7752</v>
      </c>
      <c r="H1191" s="594">
        <v>33740000</v>
      </c>
    </row>
    <row r="1192" spans="1:8" ht="24.75" customHeight="1">
      <c r="A1192" s="505">
        <v>1681</v>
      </c>
      <c r="B1192" s="505" t="s">
        <v>1721</v>
      </c>
      <c r="C1192" s="505">
        <v>1139</v>
      </c>
      <c r="D1192" s="505" t="s">
        <v>1721</v>
      </c>
      <c r="E1192" s="505" t="s">
        <v>432</v>
      </c>
      <c r="G1192" s="505">
        <v>7752</v>
      </c>
      <c r="H1192" s="594">
        <v>58910000</v>
      </c>
    </row>
    <row r="1193" spans="1:8" ht="13.9" customHeight="1">
      <c r="A1193" s="505">
        <v>1682</v>
      </c>
      <c r="B1193" s="505" t="s">
        <v>1356</v>
      </c>
      <c r="G1193" s="505"/>
      <c r="H1193" s="594">
        <v>180050000</v>
      </c>
    </row>
    <row r="1194" spans="1:8" ht="24.75" customHeight="1">
      <c r="A1194" s="505">
        <v>1683</v>
      </c>
      <c r="B1194" s="505" t="s">
        <v>1194</v>
      </c>
      <c r="C1194" s="505">
        <v>128</v>
      </c>
      <c r="D1194" s="505" t="s">
        <v>1194</v>
      </c>
      <c r="E1194" s="505" t="s">
        <v>1199</v>
      </c>
      <c r="G1194" s="505">
        <v>7756</v>
      </c>
      <c r="H1194" s="594">
        <v>2948000</v>
      </c>
    </row>
    <row r="1195" spans="1:8" ht="24.75" customHeight="1">
      <c r="A1195" s="505">
        <v>1684</v>
      </c>
      <c r="B1195" s="505" t="s">
        <v>1153</v>
      </c>
      <c r="C1195" s="505">
        <v>139</v>
      </c>
      <c r="D1195" s="505" t="s">
        <v>1153</v>
      </c>
      <c r="E1195" s="505" t="s">
        <v>1200</v>
      </c>
      <c r="G1195" s="505">
        <v>7756</v>
      </c>
      <c r="H1195" s="594">
        <v>616000</v>
      </c>
    </row>
    <row r="1196" spans="1:8" ht="24.75" customHeight="1">
      <c r="A1196" s="505">
        <v>1685</v>
      </c>
      <c r="B1196" s="505" t="s">
        <v>2541</v>
      </c>
      <c r="C1196" s="505">
        <v>314</v>
      </c>
      <c r="D1196" s="505" t="s">
        <v>2541</v>
      </c>
      <c r="E1196" s="505" t="s">
        <v>1201</v>
      </c>
      <c r="G1196" s="505">
        <v>7756</v>
      </c>
      <c r="H1196" s="594">
        <v>210000</v>
      </c>
    </row>
    <row r="1197" spans="1:8" ht="24.75" customHeight="1">
      <c r="A1197" s="505">
        <v>1686</v>
      </c>
      <c r="B1197" s="505" t="s">
        <v>2544</v>
      </c>
      <c r="C1197" s="505">
        <v>362</v>
      </c>
      <c r="D1197" s="505" t="s">
        <v>2544</v>
      </c>
      <c r="E1197" s="505" t="s">
        <v>1202</v>
      </c>
      <c r="G1197" s="505">
        <v>7756</v>
      </c>
      <c r="H1197" s="594">
        <v>260000</v>
      </c>
    </row>
    <row r="1198" spans="1:8" ht="13.9" customHeight="1">
      <c r="A1198" s="505">
        <v>1687</v>
      </c>
      <c r="B1198" s="505" t="s">
        <v>2411</v>
      </c>
      <c r="C1198" s="505">
        <v>411</v>
      </c>
      <c r="D1198" s="505" t="s">
        <v>2411</v>
      </c>
      <c r="E1198" s="505" t="s">
        <v>1203</v>
      </c>
      <c r="G1198" s="505">
        <v>7756</v>
      </c>
      <c r="H1198" s="594">
        <v>210000</v>
      </c>
    </row>
    <row r="1199" spans="1:8" ht="24.75" customHeight="1">
      <c r="A1199" s="505">
        <v>1688</v>
      </c>
      <c r="B1199" s="505" t="s">
        <v>2421</v>
      </c>
      <c r="C1199" s="505">
        <v>517</v>
      </c>
      <c r="D1199" s="505" t="s">
        <v>2421</v>
      </c>
      <c r="E1199" s="505" t="s">
        <v>1204</v>
      </c>
      <c r="G1199" s="505">
        <v>7756</v>
      </c>
      <c r="H1199" s="594">
        <v>616000</v>
      </c>
    </row>
    <row r="1200" spans="1:8" ht="13.9" customHeight="1">
      <c r="A1200" s="505">
        <v>1689</v>
      </c>
      <c r="B1200" s="505" t="s">
        <v>2522</v>
      </c>
      <c r="C1200" s="505">
        <v>568</v>
      </c>
      <c r="D1200" s="505" t="s">
        <v>2522</v>
      </c>
      <c r="E1200" s="505" t="s">
        <v>2237</v>
      </c>
      <c r="G1200" s="505">
        <v>7756</v>
      </c>
      <c r="H1200" s="594">
        <v>1788600</v>
      </c>
    </row>
    <row r="1201" spans="1:8" ht="24.75" customHeight="1">
      <c r="A1201" s="505">
        <v>1690</v>
      </c>
      <c r="B1201" s="505" t="s">
        <v>2222</v>
      </c>
      <c r="C1201" s="505">
        <v>603</v>
      </c>
      <c r="D1201" s="505" t="s">
        <v>2222</v>
      </c>
      <c r="E1201" s="505" t="s">
        <v>1205</v>
      </c>
      <c r="G1201" s="505">
        <v>7756</v>
      </c>
      <c r="H1201" s="594">
        <v>1716000</v>
      </c>
    </row>
    <row r="1202" spans="1:8" ht="24.75" customHeight="1">
      <c r="A1202" s="505">
        <v>1691</v>
      </c>
      <c r="B1202" s="505" t="s">
        <v>913</v>
      </c>
      <c r="C1202" s="505">
        <v>7164</v>
      </c>
      <c r="D1202" s="505" t="s">
        <v>913</v>
      </c>
      <c r="E1202" s="505" t="s">
        <v>1206</v>
      </c>
      <c r="G1202" s="505">
        <v>7756</v>
      </c>
      <c r="H1202" s="594">
        <v>2560000</v>
      </c>
    </row>
    <row r="1203" spans="1:8" ht="13.9" customHeight="1">
      <c r="A1203" s="505">
        <v>1692</v>
      </c>
      <c r="B1203" s="505" t="s">
        <v>913</v>
      </c>
      <c r="C1203" s="505">
        <v>7182</v>
      </c>
      <c r="D1203" s="505" t="s">
        <v>913</v>
      </c>
      <c r="E1203" s="505" t="s">
        <v>1207</v>
      </c>
      <c r="G1203" s="505">
        <v>7756</v>
      </c>
      <c r="H1203" s="594">
        <v>1097000</v>
      </c>
    </row>
    <row r="1204" spans="1:8" ht="13.9" customHeight="1">
      <c r="A1204" s="505">
        <v>1693</v>
      </c>
      <c r="B1204" s="505" t="s">
        <v>281</v>
      </c>
      <c r="C1204" s="505">
        <v>8115</v>
      </c>
      <c r="D1204" s="505" t="s">
        <v>281</v>
      </c>
      <c r="E1204" s="505" t="s">
        <v>1208</v>
      </c>
      <c r="G1204" s="505">
        <v>7756</v>
      </c>
      <c r="H1204" s="594">
        <v>1500000</v>
      </c>
    </row>
    <row r="1205" spans="1:8" ht="24.75" customHeight="1">
      <c r="A1205" s="505">
        <v>1694</v>
      </c>
      <c r="B1205" s="505" t="s">
        <v>1209</v>
      </c>
      <c r="C1205" s="505">
        <v>9172</v>
      </c>
      <c r="D1205" s="505" t="s">
        <v>1209</v>
      </c>
      <c r="E1205" s="505" t="s">
        <v>1210</v>
      </c>
      <c r="G1205" s="505">
        <v>7756</v>
      </c>
      <c r="H1205" s="594">
        <v>3850000</v>
      </c>
    </row>
    <row r="1206" spans="1:8" ht="24.75" customHeight="1">
      <c r="A1206" s="505">
        <v>1695</v>
      </c>
      <c r="B1206" s="505" t="s">
        <v>1496</v>
      </c>
      <c r="C1206" s="505">
        <v>11195</v>
      </c>
      <c r="D1206" s="505" t="s">
        <v>1496</v>
      </c>
      <c r="E1206" s="505" t="s">
        <v>1211</v>
      </c>
      <c r="G1206" s="505">
        <v>7756</v>
      </c>
      <c r="H1206" s="594">
        <v>1650000</v>
      </c>
    </row>
    <row r="1207" spans="1:8" ht="24.75" customHeight="1">
      <c r="A1207" s="505">
        <v>1696</v>
      </c>
      <c r="B1207" s="505" t="s">
        <v>637</v>
      </c>
      <c r="C1207" s="505">
        <v>1277</v>
      </c>
      <c r="D1207" s="505" t="s">
        <v>637</v>
      </c>
      <c r="E1207" s="505" t="s">
        <v>1212</v>
      </c>
      <c r="G1207" s="505">
        <v>7756</v>
      </c>
      <c r="H1207" s="594">
        <v>1500000</v>
      </c>
    </row>
    <row r="1208" spans="1:8" ht="13.9" customHeight="1">
      <c r="A1208" s="505">
        <v>1697</v>
      </c>
      <c r="B1208" s="505" t="s">
        <v>2112</v>
      </c>
      <c r="C1208" s="505">
        <v>12109</v>
      </c>
      <c r="D1208" s="505" t="s">
        <v>2112</v>
      </c>
      <c r="E1208" s="505" t="s">
        <v>1213</v>
      </c>
      <c r="G1208" s="505">
        <v>7756</v>
      </c>
      <c r="H1208" s="594">
        <v>110000</v>
      </c>
    </row>
    <row r="1209" spans="1:8" ht="13.9" customHeight="1">
      <c r="A1209" s="505">
        <v>1698</v>
      </c>
      <c r="B1209" s="505" t="s">
        <v>1382</v>
      </c>
      <c r="G1209" s="505"/>
      <c r="H1209" s="594">
        <v>20631600</v>
      </c>
    </row>
    <row r="1210" spans="1:8" ht="24.75" customHeight="1">
      <c r="A1210" s="505">
        <v>1699</v>
      </c>
      <c r="B1210" s="505" t="s">
        <v>970</v>
      </c>
      <c r="C1210" s="505">
        <v>3125</v>
      </c>
      <c r="D1210" s="505" t="s">
        <v>970</v>
      </c>
      <c r="E1210" s="505" t="s">
        <v>1214</v>
      </c>
      <c r="G1210" s="505">
        <v>7758</v>
      </c>
      <c r="H1210" s="594">
        <v>15780000</v>
      </c>
    </row>
    <row r="1211" spans="1:8" ht="24.75" customHeight="1">
      <c r="A1211" s="505">
        <v>1700</v>
      </c>
      <c r="B1211" s="505" t="s">
        <v>2409</v>
      </c>
      <c r="C1211" s="505">
        <v>401</v>
      </c>
      <c r="D1211" s="505" t="s">
        <v>2409</v>
      </c>
      <c r="E1211" s="505" t="s">
        <v>1215</v>
      </c>
      <c r="G1211" s="505">
        <v>7758</v>
      </c>
      <c r="H1211" s="594">
        <v>5000000</v>
      </c>
    </row>
    <row r="1212" spans="1:8" ht="36.4" customHeight="1">
      <c r="A1212" s="505">
        <v>1701</v>
      </c>
      <c r="B1212" s="505" t="s">
        <v>2411</v>
      </c>
      <c r="C1212" s="505">
        <v>414</v>
      </c>
      <c r="D1212" s="505" t="s">
        <v>2411</v>
      </c>
      <c r="E1212" s="505" t="s">
        <v>1216</v>
      </c>
      <c r="G1212" s="505">
        <v>7758</v>
      </c>
      <c r="H1212" s="594">
        <v>23850000</v>
      </c>
    </row>
    <row r="1213" spans="1:8" ht="24.75" customHeight="1">
      <c r="A1213" s="505">
        <v>1702</v>
      </c>
      <c r="B1213" s="505" t="s">
        <v>2414</v>
      </c>
      <c r="C1213" s="505">
        <v>422</v>
      </c>
      <c r="D1213" s="505" t="s">
        <v>2414</v>
      </c>
      <c r="E1213" s="505" t="s">
        <v>1217</v>
      </c>
      <c r="G1213" s="505">
        <v>7758</v>
      </c>
      <c r="H1213" s="594">
        <v>1000000</v>
      </c>
    </row>
    <row r="1214" spans="1:8" ht="24.75" customHeight="1">
      <c r="A1214" s="505">
        <v>1703</v>
      </c>
      <c r="B1214" s="505" t="s">
        <v>1563</v>
      </c>
      <c r="C1214" s="505">
        <v>455</v>
      </c>
      <c r="D1214" s="505" t="s">
        <v>1563</v>
      </c>
      <c r="E1214" s="505" t="s">
        <v>1218</v>
      </c>
      <c r="G1214" s="505">
        <v>7758</v>
      </c>
      <c r="H1214" s="594">
        <v>12263500</v>
      </c>
    </row>
    <row r="1215" spans="1:8" ht="24.75" customHeight="1">
      <c r="A1215" s="505">
        <v>1704</v>
      </c>
      <c r="B1215" s="505" t="s">
        <v>1563</v>
      </c>
      <c r="C1215" s="505">
        <v>457</v>
      </c>
      <c r="D1215" s="505" t="s">
        <v>1563</v>
      </c>
      <c r="E1215" s="505" t="s">
        <v>1219</v>
      </c>
      <c r="G1215" s="505">
        <v>7758</v>
      </c>
      <c r="H1215" s="594">
        <v>3240000</v>
      </c>
    </row>
    <row r="1216" spans="1:8" ht="36.4" customHeight="1">
      <c r="A1216" s="505">
        <v>1714</v>
      </c>
      <c r="B1216" s="505" t="s">
        <v>244</v>
      </c>
      <c r="C1216" s="505">
        <v>4160</v>
      </c>
      <c r="D1216" s="505" t="s">
        <v>244</v>
      </c>
      <c r="E1216" s="505" t="s">
        <v>1220</v>
      </c>
      <c r="G1216" s="505">
        <v>7758</v>
      </c>
      <c r="H1216" s="594">
        <v>4000000</v>
      </c>
    </row>
    <row r="1217" spans="1:8" ht="48" customHeight="1">
      <c r="A1217" s="505">
        <v>1715</v>
      </c>
      <c r="B1217" s="505" t="s">
        <v>2231</v>
      </c>
      <c r="C1217" s="505">
        <v>6121</v>
      </c>
      <c r="D1217" s="505" t="s">
        <v>2231</v>
      </c>
      <c r="E1217" s="505" t="s">
        <v>1983</v>
      </c>
      <c r="G1217" s="505">
        <v>7758</v>
      </c>
      <c r="H1217" s="594">
        <v>28350000</v>
      </c>
    </row>
    <row r="1218" spans="1:8" ht="48" customHeight="1">
      <c r="A1218" s="505">
        <v>1716</v>
      </c>
      <c r="B1218" s="505" t="s">
        <v>1984</v>
      </c>
      <c r="C1218" s="505">
        <v>7156</v>
      </c>
      <c r="D1218" s="505" t="s">
        <v>1984</v>
      </c>
      <c r="E1218" s="505" t="s">
        <v>1985</v>
      </c>
      <c r="G1218" s="505">
        <v>7758</v>
      </c>
      <c r="H1218" s="594">
        <v>18900000</v>
      </c>
    </row>
    <row r="1219" spans="1:8" ht="13.9" customHeight="1">
      <c r="A1219" s="505">
        <v>1717</v>
      </c>
      <c r="B1219" s="505" t="s">
        <v>1315</v>
      </c>
      <c r="C1219" s="505">
        <v>804</v>
      </c>
      <c r="D1219" s="505" t="s">
        <v>1315</v>
      </c>
      <c r="E1219" s="505" t="s">
        <v>1019</v>
      </c>
      <c r="G1219" s="505">
        <v>7758</v>
      </c>
      <c r="H1219" s="594">
        <v>1000000</v>
      </c>
    </row>
    <row r="1220" spans="1:8" ht="24.75" customHeight="1">
      <c r="A1220" s="505">
        <v>1718</v>
      </c>
      <c r="B1220" s="505" t="s">
        <v>1484</v>
      </c>
      <c r="C1220" s="505">
        <v>1007</v>
      </c>
      <c r="D1220" s="505" t="s">
        <v>1484</v>
      </c>
      <c r="E1220" s="505" t="s">
        <v>1986</v>
      </c>
      <c r="G1220" s="505">
        <v>7758</v>
      </c>
      <c r="H1220" s="594">
        <v>5000000</v>
      </c>
    </row>
    <row r="1221" spans="1:8" ht="24.75" customHeight="1">
      <c r="A1221" s="505">
        <v>1719</v>
      </c>
      <c r="B1221" s="505" t="s">
        <v>1987</v>
      </c>
      <c r="C1221" s="505">
        <v>1106</v>
      </c>
      <c r="D1221" s="505" t="s">
        <v>1987</v>
      </c>
      <c r="E1221" s="505" t="s">
        <v>1988</v>
      </c>
      <c r="G1221" s="505">
        <v>7758</v>
      </c>
      <c r="H1221" s="594">
        <v>22350000</v>
      </c>
    </row>
    <row r="1222" spans="1:8" ht="36.4" customHeight="1">
      <c r="A1222" s="505">
        <v>1720</v>
      </c>
      <c r="B1222" s="505" t="s">
        <v>1458</v>
      </c>
      <c r="C1222" s="505">
        <v>1180</v>
      </c>
      <c r="D1222" s="505" t="s">
        <v>1458</v>
      </c>
      <c r="E1222" s="505" t="s">
        <v>1989</v>
      </c>
      <c r="G1222" s="505">
        <v>7758</v>
      </c>
      <c r="H1222" s="594">
        <v>5200000</v>
      </c>
    </row>
    <row r="1223" spans="1:8" ht="13.9" customHeight="1">
      <c r="A1223" s="505">
        <v>1721</v>
      </c>
      <c r="B1223" s="505" t="s">
        <v>1898</v>
      </c>
      <c r="G1223" s="505"/>
      <c r="H1223" s="594">
        <v>145933500</v>
      </c>
    </row>
    <row r="1224" spans="1:8" ht="13.9" customHeight="1">
      <c r="A1224" s="505">
        <v>1722</v>
      </c>
      <c r="B1224" s="505" t="s">
        <v>2377</v>
      </c>
      <c r="C1224" s="505">
        <v>170</v>
      </c>
      <c r="D1224" s="505" t="s">
        <v>2377</v>
      </c>
      <c r="E1224" s="505" t="s">
        <v>1990</v>
      </c>
      <c r="G1224" s="505">
        <v>7761</v>
      </c>
      <c r="H1224" s="594">
        <v>3960000</v>
      </c>
    </row>
    <row r="1225" spans="1:8" ht="24.75" customHeight="1">
      <c r="A1225" s="505">
        <v>1723</v>
      </c>
      <c r="B1225" s="505" t="s">
        <v>970</v>
      </c>
      <c r="C1225" s="505">
        <v>3122</v>
      </c>
      <c r="D1225" s="505" t="s">
        <v>970</v>
      </c>
      <c r="E1225" s="505" t="s">
        <v>1991</v>
      </c>
      <c r="G1225" s="505">
        <v>7761</v>
      </c>
      <c r="H1225" s="594">
        <v>2600000</v>
      </c>
    </row>
    <row r="1226" spans="1:8" ht="13.9" customHeight="1">
      <c r="A1226" s="505">
        <v>1724</v>
      </c>
      <c r="B1226" s="505" t="s">
        <v>1563</v>
      </c>
      <c r="C1226" s="505">
        <v>456</v>
      </c>
      <c r="D1226" s="505" t="s">
        <v>1563</v>
      </c>
      <c r="E1226" s="505" t="s">
        <v>949</v>
      </c>
      <c r="G1226" s="505">
        <v>7761</v>
      </c>
      <c r="H1226" s="594">
        <v>7732000</v>
      </c>
    </row>
    <row r="1227" spans="1:8" ht="24.75" customHeight="1">
      <c r="A1227" s="505">
        <v>1725</v>
      </c>
      <c r="B1227" s="505" t="s">
        <v>2423</v>
      </c>
      <c r="C1227" s="505">
        <v>548</v>
      </c>
      <c r="D1227" s="505" t="s">
        <v>2423</v>
      </c>
      <c r="E1227" s="505" t="s">
        <v>1992</v>
      </c>
      <c r="G1227" s="505">
        <v>7761</v>
      </c>
      <c r="H1227" s="594">
        <v>4300000</v>
      </c>
    </row>
    <row r="1228" spans="1:8" ht="24.75" customHeight="1">
      <c r="A1228" s="505">
        <v>1726</v>
      </c>
      <c r="B1228" s="505" t="s">
        <v>2423</v>
      </c>
      <c r="C1228" s="505">
        <v>549</v>
      </c>
      <c r="D1228" s="505" t="s">
        <v>2423</v>
      </c>
      <c r="E1228" s="505" t="s">
        <v>1992</v>
      </c>
      <c r="G1228" s="505">
        <v>7761</v>
      </c>
      <c r="H1228" s="594">
        <v>4475000</v>
      </c>
    </row>
    <row r="1229" spans="1:8" ht="13.9" customHeight="1">
      <c r="A1229" s="505">
        <v>1727</v>
      </c>
      <c r="B1229" s="505" t="s">
        <v>2226</v>
      </c>
      <c r="C1229" s="505">
        <v>655</v>
      </c>
      <c r="D1229" s="505" t="s">
        <v>2226</v>
      </c>
      <c r="E1229" s="505" t="s">
        <v>1993</v>
      </c>
      <c r="G1229" s="505">
        <v>7761</v>
      </c>
      <c r="H1229" s="594">
        <v>5400000</v>
      </c>
    </row>
    <row r="1230" spans="1:8" ht="13.9" customHeight="1">
      <c r="A1230" s="505">
        <v>1728</v>
      </c>
      <c r="B1230" s="505" t="s">
        <v>929</v>
      </c>
      <c r="C1230" s="505">
        <v>898</v>
      </c>
      <c r="D1230" s="505" t="s">
        <v>929</v>
      </c>
      <c r="E1230" s="505" t="s">
        <v>949</v>
      </c>
      <c r="G1230" s="505">
        <v>7761</v>
      </c>
      <c r="H1230" s="594">
        <v>5300000</v>
      </c>
    </row>
    <row r="1231" spans="1:8" ht="13.9" customHeight="1">
      <c r="A1231" s="505">
        <v>1729</v>
      </c>
      <c r="B1231" s="505" t="s">
        <v>1276</v>
      </c>
      <c r="C1231" s="505">
        <v>935</v>
      </c>
      <c r="D1231" s="505" t="s">
        <v>1276</v>
      </c>
      <c r="E1231" s="505" t="s">
        <v>1994</v>
      </c>
      <c r="G1231" s="505">
        <v>7761</v>
      </c>
      <c r="H1231" s="594">
        <v>3685000</v>
      </c>
    </row>
    <row r="1232" spans="1:8" ht="13.9" customHeight="1">
      <c r="A1232" s="505">
        <v>1730</v>
      </c>
      <c r="B1232" s="505" t="s">
        <v>1839</v>
      </c>
      <c r="C1232" s="505">
        <v>9221</v>
      </c>
      <c r="D1232" s="505" t="s">
        <v>1839</v>
      </c>
      <c r="E1232" s="505" t="s">
        <v>949</v>
      </c>
      <c r="G1232" s="505">
        <v>7761</v>
      </c>
      <c r="H1232" s="594">
        <v>2450000</v>
      </c>
    </row>
    <row r="1233" spans="1:8" ht="13.9" customHeight="1">
      <c r="A1233" s="505">
        <v>1731</v>
      </c>
      <c r="B1233" s="505" t="s">
        <v>317</v>
      </c>
      <c r="C1233" s="505">
        <v>10209</v>
      </c>
      <c r="D1233" s="505" t="s">
        <v>317</v>
      </c>
      <c r="E1233" s="505" t="s">
        <v>1995</v>
      </c>
      <c r="G1233" s="505">
        <v>7761</v>
      </c>
      <c r="H1233" s="594">
        <v>3520000</v>
      </c>
    </row>
    <row r="1234" spans="1:8" ht="13.9" customHeight="1">
      <c r="A1234" s="505">
        <v>1732</v>
      </c>
      <c r="B1234" s="505" t="s">
        <v>2312</v>
      </c>
      <c r="C1234" s="505">
        <v>1109</v>
      </c>
      <c r="D1234" s="505" t="s">
        <v>2312</v>
      </c>
      <c r="E1234" s="505" t="s">
        <v>949</v>
      </c>
      <c r="G1234" s="505">
        <v>7761</v>
      </c>
      <c r="H1234" s="594">
        <v>2403000</v>
      </c>
    </row>
    <row r="1235" spans="1:8" ht="13.9" customHeight="1">
      <c r="A1235" s="505">
        <v>1733</v>
      </c>
      <c r="B1235" s="505" t="s">
        <v>624</v>
      </c>
      <c r="C1235" s="505">
        <v>1153</v>
      </c>
      <c r="D1235" s="505" t="s">
        <v>624</v>
      </c>
      <c r="E1235" s="505" t="s">
        <v>917</v>
      </c>
      <c r="G1235" s="505">
        <v>7761</v>
      </c>
      <c r="H1235" s="594">
        <v>9376000</v>
      </c>
    </row>
    <row r="1236" spans="1:8" ht="13.9" customHeight="1">
      <c r="A1236" s="505">
        <v>1734</v>
      </c>
      <c r="B1236" s="505" t="s">
        <v>624</v>
      </c>
      <c r="C1236" s="505">
        <v>1157</v>
      </c>
      <c r="D1236" s="505" t="s">
        <v>624</v>
      </c>
      <c r="E1236" s="505" t="s">
        <v>950</v>
      </c>
      <c r="G1236" s="505">
        <v>7761</v>
      </c>
      <c r="H1236" s="594">
        <v>6140000</v>
      </c>
    </row>
    <row r="1237" spans="1:8" ht="13.9" customHeight="1">
      <c r="A1237" s="505">
        <v>1735</v>
      </c>
      <c r="B1237" s="505" t="s">
        <v>153</v>
      </c>
      <c r="C1237" s="505">
        <v>11204</v>
      </c>
      <c r="D1237" s="505" t="s">
        <v>153</v>
      </c>
      <c r="E1237" s="505" t="s">
        <v>949</v>
      </c>
      <c r="G1237" s="505">
        <v>7761</v>
      </c>
      <c r="H1237" s="594">
        <v>4411000</v>
      </c>
    </row>
    <row r="1238" spans="1:8" ht="13.9" customHeight="1">
      <c r="A1238" s="505">
        <v>1736</v>
      </c>
      <c r="B1238" s="505" t="s">
        <v>153</v>
      </c>
      <c r="C1238" s="505">
        <v>11205</v>
      </c>
      <c r="D1238" s="505" t="s">
        <v>153</v>
      </c>
      <c r="E1238" s="505" t="s">
        <v>949</v>
      </c>
      <c r="G1238" s="505">
        <v>7761</v>
      </c>
      <c r="H1238" s="594">
        <v>3124000</v>
      </c>
    </row>
    <row r="1239" spans="1:8" ht="24.75" customHeight="1">
      <c r="A1239" s="505">
        <v>1737</v>
      </c>
      <c r="B1239" s="505" t="s">
        <v>2315</v>
      </c>
      <c r="C1239" s="505">
        <v>1215</v>
      </c>
      <c r="D1239" s="505" t="s">
        <v>2315</v>
      </c>
      <c r="E1239" s="505" t="s">
        <v>1996</v>
      </c>
      <c r="G1239" s="505">
        <v>7761</v>
      </c>
      <c r="H1239" s="594">
        <v>2446000</v>
      </c>
    </row>
    <row r="1240" spans="1:8" ht="13.9" customHeight="1">
      <c r="A1240" s="505">
        <v>1738</v>
      </c>
      <c r="B1240" s="505" t="s">
        <v>1997</v>
      </c>
      <c r="G1240" s="505"/>
      <c r="H1240" s="594">
        <v>71322000</v>
      </c>
    </row>
    <row r="1241" spans="1:8" ht="24.75" customHeight="1">
      <c r="A1241" s="505">
        <v>1739</v>
      </c>
      <c r="B1241" s="505" t="s">
        <v>1194</v>
      </c>
      <c r="C1241" s="505" t="s">
        <v>1998</v>
      </c>
      <c r="D1241" s="505" t="s">
        <v>1194</v>
      </c>
      <c r="E1241" s="505" t="s">
        <v>2605</v>
      </c>
      <c r="G1241" s="505">
        <v>7799</v>
      </c>
      <c r="H1241" s="594">
        <v>45181000</v>
      </c>
    </row>
    <row r="1242" spans="1:8" ht="24.75" customHeight="1">
      <c r="A1242" s="505">
        <v>1740</v>
      </c>
      <c r="B1242" s="505" t="s">
        <v>1196</v>
      </c>
      <c r="C1242" s="505">
        <v>147</v>
      </c>
      <c r="D1242" s="505" t="s">
        <v>1196</v>
      </c>
      <c r="E1242" s="505" t="s">
        <v>2606</v>
      </c>
      <c r="G1242" s="505">
        <v>7799</v>
      </c>
      <c r="H1242" s="594">
        <v>450000</v>
      </c>
    </row>
    <row r="1243" spans="1:8" ht="13.9" customHeight="1">
      <c r="A1243" s="505">
        <v>1741</v>
      </c>
      <c r="B1243" s="505" t="s">
        <v>162</v>
      </c>
      <c r="C1243" s="505">
        <v>150</v>
      </c>
      <c r="D1243" s="505" t="s">
        <v>162</v>
      </c>
      <c r="E1243" s="505" t="s">
        <v>2607</v>
      </c>
      <c r="G1243" s="505">
        <v>7799</v>
      </c>
      <c r="H1243" s="594">
        <v>2600000</v>
      </c>
    </row>
    <row r="1244" spans="1:8" ht="13.9" customHeight="1">
      <c r="A1244" s="505">
        <v>1742</v>
      </c>
      <c r="B1244" s="505" t="s">
        <v>162</v>
      </c>
      <c r="C1244" s="505">
        <v>152</v>
      </c>
      <c r="D1244" s="505" t="s">
        <v>162</v>
      </c>
      <c r="E1244" s="505" t="s">
        <v>2608</v>
      </c>
      <c r="G1244" s="505">
        <v>7799</v>
      </c>
      <c r="H1244" s="594">
        <v>2400000</v>
      </c>
    </row>
    <row r="1245" spans="1:8" ht="24.75" customHeight="1">
      <c r="A1245" s="505">
        <v>1743</v>
      </c>
      <c r="B1245" s="505" t="s">
        <v>2609</v>
      </c>
      <c r="C1245" s="505">
        <v>180</v>
      </c>
      <c r="D1245" s="505" t="s">
        <v>2609</v>
      </c>
      <c r="E1245" s="505" t="s">
        <v>2610</v>
      </c>
      <c r="G1245" s="505">
        <v>7799</v>
      </c>
      <c r="H1245" s="594">
        <v>3700000</v>
      </c>
    </row>
    <row r="1246" spans="1:8" ht="36.4" customHeight="1">
      <c r="A1246" s="505">
        <v>1744</v>
      </c>
      <c r="B1246" s="505" t="s">
        <v>2158</v>
      </c>
      <c r="C1246" s="505">
        <v>247</v>
      </c>
      <c r="D1246" s="505" t="s">
        <v>2158</v>
      </c>
      <c r="E1246" s="505" t="s">
        <v>1233</v>
      </c>
      <c r="G1246" s="505">
        <v>7799</v>
      </c>
      <c r="H1246" s="594">
        <v>2331000</v>
      </c>
    </row>
    <row r="1247" spans="1:8" ht="13.9" customHeight="1">
      <c r="A1247" s="505">
        <v>1745</v>
      </c>
      <c r="B1247" s="505" t="s">
        <v>1557</v>
      </c>
      <c r="C1247" s="505">
        <v>251</v>
      </c>
      <c r="D1247" s="505" t="s">
        <v>1557</v>
      </c>
      <c r="E1247" s="505" t="s">
        <v>1234</v>
      </c>
      <c r="G1247" s="505">
        <v>7799</v>
      </c>
      <c r="H1247" s="594">
        <v>900000</v>
      </c>
    </row>
    <row r="1248" spans="1:8" ht="24.75" customHeight="1">
      <c r="A1248" s="505">
        <v>1755</v>
      </c>
      <c r="B1248" s="505" t="s">
        <v>1557</v>
      </c>
      <c r="C1248" s="505">
        <v>252</v>
      </c>
      <c r="D1248" s="505" t="s">
        <v>1557</v>
      </c>
      <c r="E1248" s="505" t="s">
        <v>1235</v>
      </c>
      <c r="G1248" s="505">
        <v>7799</v>
      </c>
      <c r="H1248" s="594">
        <v>2900000</v>
      </c>
    </row>
    <row r="1249" spans="1:8" ht="13.9" customHeight="1">
      <c r="A1249" s="505">
        <v>1756</v>
      </c>
      <c r="B1249" s="505" t="s">
        <v>2382</v>
      </c>
      <c r="C1249" s="505">
        <v>277</v>
      </c>
      <c r="D1249" s="505" t="s">
        <v>2382</v>
      </c>
      <c r="E1249" s="505" t="s">
        <v>1236</v>
      </c>
      <c r="G1249" s="505">
        <v>7799</v>
      </c>
      <c r="H1249" s="594">
        <v>5700000</v>
      </c>
    </row>
    <row r="1250" spans="1:8" ht="24.75" customHeight="1">
      <c r="A1250" s="505">
        <v>1757</v>
      </c>
      <c r="B1250" s="505" t="s">
        <v>2382</v>
      </c>
      <c r="C1250" s="505">
        <v>282</v>
      </c>
      <c r="D1250" s="505" t="s">
        <v>2382</v>
      </c>
      <c r="E1250" s="505" t="s">
        <v>1237</v>
      </c>
      <c r="G1250" s="505">
        <v>7799</v>
      </c>
      <c r="H1250" s="594">
        <v>6976000</v>
      </c>
    </row>
    <row r="1251" spans="1:8" ht="24.75" customHeight="1">
      <c r="A1251" s="505">
        <v>1758</v>
      </c>
      <c r="B1251" s="505" t="s">
        <v>2382</v>
      </c>
      <c r="C1251" s="505">
        <v>286</v>
      </c>
      <c r="D1251" s="505" t="s">
        <v>2382</v>
      </c>
      <c r="E1251" s="505" t="s">
        <v>1238</v>
      </c>
      <c r="G1251" s="505">
        <v>7799</v>
      </c>
      <c r="H1251" s="594">
        <v>19716000</v>
      </c>
    </row>
    <row r="1252" spans="1:8" ht="24.75" customHeight="1">
      <c r="A1252" s="505">
        <v>1759</v>
      </c>
      <c r="B1252" s="505" t="s">
        <v>2385</v>
      </c>
      <c r="C1252" s="505">
        <v>2122</v>
      </c>
      <c r="D1252" s="505" t="s">
        <v>2385</v>
      </c>
      <c r="E1252" s="505" t="s">
        <v>1239</v>
      </c>
      <c r="G1252" s="505">
        <v>7799</v>
      </c>
      <c r="H1252" s="594">
        <v>6862000</v>
      </c>
    </row>
    <row r="1253" spans="1:8" ht="24.75" customHeight="1">
      <c r="A1253" s="505">
        <v>1760</v>
      </c>
      <c r="B1253" s="505" t="s">
        <v>2385</v>
      </c>
      <c r="C1253" s="505">
        <v>2124</v>
      </c>
      <c r="D1253" s="505" t="s">
        <v>2385</v>
      </c>
      <c r="E1253" s="505" t="s">
        <v>1240</v>
      </c>
      <c r="G1253" s="505">
        <v>7799</v>
      </c>
      <c r="H1253" s="594">
        <v>2600000</v>
      </c>
    </row>
    <row r="1254" spans="1:8" ht="24.75" customHeight="1">
      <c r="A1254" s="505">
        <v>1761</v>
      </c>
      <c r="B1254" s="505" t="s">
        <v>2539</v>
      </c>
      <c r="C1254" s="505">
        <v>2158</v>
      </c>
      <c r="D1254" s="505" t="s">
        <v>2539</v>
      </c>
      <c r="E1254" s="505" t="s">
        <v>1241</v>
      </c>
      <c r="G1254" s="505">
        <v>7799</v>
      </c>
      <c r="H1254" s="594">
        <v>1100000</v>
      </c>
    </row>
    <row r="1255" spans="1:8" ht="36.4" customHeight="1">
      <c r="A1255" s="505">
        <v>1762</v>
      </c>
      <c r="B1255" s="505" t="s">
        <v>1242</v>
      </c>
      <c r="C1255" s="505" t="s">
        <v>566</v>
      </c>
      <c r="D1255" s="505" t="s">
        <v>1242</v>
      </c>
      <c r="E1255" s="505" t="s">
        <v>567</v>
      </c>
      <c r="G1255" s="505">
        <v>7799</v>
      </c>
      <c r="H1255" s="594">
        <v>1196000</v>
      </c>
    </row>
    <row r="1256" spans="1:8" ht="24.75" customHeight="1">
      <c r="A1256" s="505">
        <v>1763</v>
      </c>
      <c r="B1256" s="505" t="s">
        <v>2541</v>
      </c>
      <c r="C1256" s="505">
        <v>307</v>
      </c>
      <c r="D1256" s="505" t="s">
        <v>2541</v>
      </c>
      <c r="E1256" s="505" t="s">
        <v>568</v>
      </c>
      <c r="G1256" s="505">
        <v>7799</v>
      </c>
      <c r="H1256" s="594">
        <v>2150000</v>
      </c>
    </row>
    <row r="1257" spans="1:8" ht="24.75" customHeight="1">
      <c r="A1257" s="505">
        <v>1764</v>
      </c>
      <c r="B1257" s="505" t="s">
        <v>2541</v>
      </c>
      <c r="C1257" s="505">
        <v>308</v>
      </c>
      <c r="D1257" s="505" t="s">
        <v>2541</v>
      </c>
      <c r="E1257" s="505" t="s">
        <v>569</v>
      </c>
      <c r="G1257" s="505">
        <v>7799</v>
      </c>
      <c r="H1257" s="594">
        <v>4110000</v>
      </c>
    </row>
    <row r="1258" spans="1:8" ht="24.75" customHeight="1">
      <c r="A1258" s="505">
        <v>1765</v>
      </c>
      <c r="B1258" s="505" t="s">
        <v>2541</v>
      </c>
      <c r="C1258" s="505">
        <v>311</v>
      </c>
      <c r="D1258" s="505" t="s">
        <v>2541</v>
      </c>
      <c r="E1258" s="505" t="s">
        <v>570</v>
      </c>
      <c r="G1258" s="505">
        <v>7799</v>
      </c>
      <c r="H1258" s="594">
        <v>3477000</v>
      </c>
    </row>
    <row r="1259" spans="1:8" ht="24.75" customHeight="1">
      <c r="A1259" s="505">
        <v>1766</v>
      </c>
      <c r="B1259" s="505" t="s">
        <v>2547</v>
      </c>
      <c r="C1259" s="505">
        <v>371</v>
      </c>
      <c r="D1259" s="505" t="s">
        <v>2547</v>
      </c>
      <c r="E1259" s="505" t="s">
        <v>571</v>
      </c>
      <c r="G1259" s="505">
        <v>7799</v>
      </c>
      <c r="H1259" s="594">
        <v>4050000</v>
      </c>
    </row>
    <row r="1260" spans="1:8" ht="24.75" customHeight="1">
      <c r="A1260" s="505">
        <v>1767</v>
      </c>
      <c r="B1260" s="505" t="s">
        <v>1299</v>
      </c>
      <c r="C1260" s="505">
        <v>396</v>
      </c>
      <c r="D1260" s="505" t="s">
        <v>1299</v>
      </c>
      <c r="E1260" s="505" t="s">
        <v>572</v>
      </c>
      <c r="G1260" s="505">
        <v>7799</v>
      </c>
      <c r="H1260" s="594">
        <v>48638094</v>
      </c>
    </row>
    <row r="1261" spans="1:8" ht="24.75" customHeight="1">
      <c r="A1261" s="505">
        <v>1768</v>
      </c>
      <c r="B1261" s="505" t="s">
        <v>970</v>
      </c>
      <c r="C1261" s="505">
        <v>3123</v>
      </c>
      <c r="D1261" s="505" t="s">
        <v>970</v>
      </c>
      <c r="E1261" s="505" t="s">
        <v>573</v>
      </c>
      <c r="G1261" s="505">
        <v>7799</v>
      </c>
      <c r="H1261" s="594">
        <v>5900000</v>
      </c>
    </row>
    <row r="1262" spans="1:8" ht="24.75" customHeight="1">
      <c r="A1262" s="505">
        <v>1769</v>
      </c>
      <c r="B1262" s="505" t="s">
        <v>970</v>
      </c>
      <c r="C1262" s="505">
        <v>3124</v>
      </c>
      <c r="D1262" s="505" t="s">
        <v>970</v>
      </c>
      <c r="E1262" s="505" t="s">
        <v>1999</v>
      </c>
      <c r="G1262" s="505">
        <v>7799</v>
      </c>
      <c r="H1262" s="594">
        <v>6060000</v>
      </c>
    </row>
    <row r="1263" spans="1:8" ht="24.75" customHeight="1">
      <c r="A1263" s="505">
        <v>1770</v>
      </c>
      <c r="B1263" s="505" t="s">
        <v>2399</v>
      </c>
      <c r="C1263" s="505">
        <v>3171</v>
      </c>
      <c r="D1263" s="505" t="s">
        <v>2399</v>
      </c>
      <c r="E1263" s="505" t="s">
        <v>2000</v>
      </c>
      <c r="G1263" s="505">
        <v>7799</v>
      </c>
      <c r="H1263" s="594">
        <v>2500000</v>
      </c>
    </row>
    <row r="1264" spans="1:8" ht="24.75" customHeight="1">
      <c r="A1264" s="505">
        <v>1771</v>
      </c>
      <c r="B1264" s="505" t="s">
        <v>2164</v>
      </c>
      <c r="C1264" s="505">
        <v>3216</v>
      </c>
      <c r="D1264" s="505" t="s">
        <v>2164</v>
      </c>
      <c r="E1264" s="505" t="s">
        <v>2001</v>
      </c>
      <c r="G1264" s="505">
        <v>7799</v>
      </c>
      <c r="H1264" s="594">
        <v>2700000</v>
      </c>
    </row>
    <row r="1265" spans="1:8" ht="24.75" customHeight="1">
      <c r="A1265" s="505">
        <v>1772</v>
      </c>
      <c r="B1265" s="505" t="s">
        <v>1563</v>
      </c>
      <c r="C1265" s="505">
        <v>465</v>
      </c>
      <c r="D1265" s="505" t="s">
        <v>1563</v>
      </c>
      <c r="E1265" s="505" t="s">
        <v>2002</v>
      </c>
      <c r="G1265" s="505">
        <v>7799</v>
      </c>
      <c r="H1265" s="594">
        <v>1200000</v>
      </c>
    </row>
    <row r="1266" spans="1:8" ht="24.75" customHeight="1">
      <c r="A1266" s="505">
        <v>1773</v>
      </c>
      <c r="B1266" s="505" t="s">
        <v>2417</v>
      </c>
      <c r="C1266" s="505">
        <v>4129</v>
      </c>
      <c r="D1266" s="505" t="s">
        <v>2417</v>
      </c>
      <c r="E1266" s="505" t="s">
        <v>2003</v>
      </c>
      <c r="G1266" s="505">
        <v>7799</v>
      </c>
      <c r="H1266" s="594">
        <v>3900000</v>
      </c>
    </row>
    <row r="1267" spans="1:8" ht="24.75" customHeight="1">
      <c r="A1267" s="505">
        <v>1774</v>
      </c>
      <c r="B1267" s="505" t="s">
        <v>2417</v>
      </c>
      <c r="C1267" s="505">
        <v>4130</v>
      </c>
      <c r="D1267" s="505" t="s">
        <v>2417</v>
      </c>
      <c r="E1267" s="505" t="s">
        <v>2004</v>
      </c>
      <c r="G1267" s="505">
        <v>7799</v>
      </c>
      <c r="H1267" s="594">
        <v>4000000</v>
      </c>
    </row>
    <row r="1268" spans="1:8" ht="24.75" customHeight="1">
      <c r="A1268" s="505">
        <v>1775</v>
      </c>
      <c r="B1268" s="505" t="s">
        <v>2005</v>
      </c>
      <c r="C1268" s="505">
        <v>4174</v>
      </c>
      <c r="D1268" s="505" t="s">
        <v>2005</v>
      </c>
      <c r="E1268" s="505" t="s">
        <v>2006</v>
      </c>
      <c r="G1268" s="505">
        <v>7799</v>
      </c>
      <c r="H1268" s="594">
        <v>2000000</v>
      </c>
    </row>
    <row r="1269" spans="1:8" ht="36.4" customHeight="1">
      <c r="A1269" s="505">
        <v>1776</v>
      </c>
      <c r="B1269" s="505" t="s">
        <v>2419</v>
      </c>
      <c r="C1269" s="505">
        <v>506</v>
      </c>
      <c r="D1269" s="505" t="s">
        <v>2419</v>
      </c>
      <c r="E1269" s="505" t="s">
        <v>2007</v>
      </c>
      <c r="G1269" s="505">
        <v>7799</v>
      </c>
      <c r="H1269" s="594">
        <v>3696000</v>
      </c>
    </row>
    <row r="1270" spans="1:8" ht="13.9" customHeight="1">
      <c r="A1270" s="505">
        <v>1777</v>
      </c>
      <c r="B1270" s="505" t="s">
        <v>2421</v>
      </c>
      <c r="C1270" s="505">
        <v>514</v>
      </c>
      <c r="D1270" s="505" t="s">
        <v>2421</v>
      </c>
      <c r="E1270" s="505" t="s">
        <v>2008</v>
      </c>
      <c r="G1270" s="505">
        <v>7799</v>
      </c>
      <c r="H1270" s="594">
        <v>900000</v>
      </c>
    </row>
    <row r="1271" spans="1:8" ht="24.75" customHeight="1">
      <c r="A1271" s="505">
        <v>1778</v>
      </c>
      <c r="B1271" s="505" t="s">
        <v>2421</v>
      </c>
      <c r="C1271" s="505">
        <v>515</v>
      </c>
      <c r="D1271" s="505" t="s">
        <v>2421</v>
      </c>
      <c r="E1271" s="505" t="s">
        <v>2009</v>
      </c>
      <c r="G1271" s="505">
        <v>7799</v>
      </c>
      <c r="H1271" s="594">
        <v>2700000</v>
      </c>
    </row>
    <row r="1272" spans="1:8" ht="36.4" customHeight="1">
      <c r="A1272" s="505">
        <v>1779</v>
      </c>
      <c r="B1272" s="505" t="s">
        <v>2423</v>
      </c>
      <c r="C1272" s="505">
        <v>551</v>
      </c>
      <c r="D1272" s="505" t="s">
        <v>2423</v>
      </c>
      <c r="E1272" s="505" t="s">
        <v>2010</v>
      </c>
      <c r="G1272" s="505">
        <v>7799</v>
      </c>
      <c r="H1272" s="594">
        <v>2600000</v>
      </c>
    </row>
    <row r="1273" spans="1:8" ht="24.75" customHeight="1">
      <c r="A1273" s="505">
        <v>1780</v>
      </c>
      <c r="B1273" s="505" t="s">
        <v>2522</v>
      </c>
      <c r="C1273" s="505">
        <v>563</v>
      </c>
      <c r="D1273" s="505" t="s">
        <v>2522</v>
      </c>
      <c r="E1273" s="505" t="s">
        <v>2011</v>
      </c>
      <c r="G1273" s="505">
        <v>7799</v>
      </c>
      <c r="H1273" s="594">
        <v>1900000</v>
      </c>
    </row>
    <row r="1274" spans="1:8" ht="24.75" customHeight="1">
      <c r="A1274" s="505">
        <v>1781</v>
      </c>
      <c r="B1274" s="505" t="s">
        <v>2527</v>
      </c>
      <c r="C1274" s="505">
        <v>5130</v>
      </c>
      <c r="D1274" s="505" t="s">
        <v>2527</v>
      </c>
      <c r="E1274" s="505" t="s">
        <v>2012</v>
      </c>
      <c r="G1274" s="505">
        <v>7799</v>
      </c>
      <c r="H1274" s="594">
        <v>2800000</v>
      </c>
    </row>
    <row r="1275" spans="1:8" ht="24.75" customHeight="1">
      <c r="A1275" s="505">
        <v>1782</v>
      </c>
      <c r="B1275" s="505" t="s">
        <v>1057</v>
      </c>
      <c r="C1275" s="505">
        <v>5191</v>
      </c>
      <c r="D1275" s="505" t="s">
        <v>1057</v>
      </c>
      <c r="E1275" s="505" t="s">
        <v>2013</v>
      </c>
      <c r="G1275" s="505">
        <v>7799</v>
      </c>
      <c r="H1275" s="594">
        <v>2700000</v>
      </c>
    </row>
    <row r="1276" spans="1:8" ht="24.75" customHeight="1">
      <c r="A1276" s="505">
        <v>1792</v>
      </c>
      <c r="B1276" s="505" t="s">
        <v>1401</v>
      </c>
      <c r="C1276" s="505">
        <v>5207</v>
      </c>
      <c r="D1276" s="505" t="s">
        <v>1401</v>
      </c>
      <c r="E1276" s="505" t="s">
        <v>2014</v>
      </c>
      <c r="G1276" s="505">
        <v>7799</v>
      </c>
      <c r="H1276" s="594">
        <v>6950000</v>
      </c>
    </row>
    <row r="1277" spans="1:8" ht="24.75" customHeight="1">
      <c r="A1277" s="505">
        <v>1793</v>
      </c>
      <c r="B1277" s="505" t="s">
        <v>1401</v>
      </c>
      <c r="C1277" s="505">
        <v>5208</v>
      </c>
      <c r="D1277" s="505" t="s">
        <v>1401</v>
      </c>
      <c r="E1277" s="505" t="s">
        <v>1402</v>
      </c>
      <c r="G1277" s="505">
        <v>7799</v>
      </c>
      <c r="H1277" s="594">
        <v>4200000</v>
      </c>
    </row>
    <row r="1278" spans="1:8" ht="24.75" customHeight="1">
      <c r="A1278" s="505">
        <v>1794</v>
      </c>
      <c r="B1278" s="505" t="s">
        <v>2015</v>
      </c>
      <c r="C1278" s="505">
        <v>5209</v>
      </c>
      <c r="D1278" s="505" t="s">
        <v>2015</v>
      </c>
      <c r="E1278" s="505" t="s">
        <v>2016</v>
      </c>
      <c r="G1278" s="505">
        <v>7799</v>
      </c>
      <c r="H1278" s="594">
        <v>2500000</v>
      </c>
    </row>
    <row r="1279" spans="1:8" ht="24.75" customHeight="1">
      <c r="A1279" s="505">
        <v>1795</v>
      </c>
      <c r="B1279" s="505" t="s">
        <v>2015</v>
      </c>
      <c r="C1279" s="505">
        <v>5210</v>
      </c>
      <c r="D1279" s="505" t="s">
        <v>2015</v>
      </c>
      <c r="E1279" s="505" t="s">
        <v>2130</v>
      </c>
      <c r="G1279" s="505">
        <v>7799</v>
      </c>
      <c r="H1279" s="594">
        <v>800000</v>
      </c>
    </row>
    <row r="1280" spans="1:8" ht="13.9" customHeight="1">
      <c r="A1280" s="505">
        <v>1796</v>
      </c>
      <c r="B1280" s="505" t="s">
        <v>2226</v>
      </c>
      <c r="C1280" s="505">
        <v>656</v>
      </c>
      <c r="D1280" s="505" t="s">
        <v>2226</v>
      </c>
      <c r="E1280" s="505" t="s">
        <v>2131</v>
      </c>
      <c r="G1280" s="505">
        <v>7799</v>
      </c>
      <c r="H1280" s="594">
        <v>1300000</v>
      </c>
    </row>
    <row r="1281" spans="1:8" ht="24.75" customHeight="1">
      <c r="A1281" s="505">
        <v>1797</v>
      </c>
      <c r="B1281" s="505" t="s">
        <v>2226</v>
      </c>
      <c r="C1281" s="505">
        <v>658</v>
      </c>
      <c r="D1281" s="505" t="s">
        <v>2226</v>
      </c>
      <c r="E1281" s="505" t="s">
        <v>2132</v>
      </c>
      <c r="G1281" s="505">
        <v>7799</v>
      </c>
      <c r="H1281" s="594">
        <v>4900000</v>
      </c>
    </row>
    <row r="1282" spans="1:8" ht="24.75" customHeight="1">
      <c r="A1282" s="505">
        <v>1798</v>
      </c>
      <c r="B1282" s="505" t="s">
        <v>2231</v>
      </c>
      <c r="C1282" s="505">
        <v>6104</v>
      </c>
      <c r="D1282" s="505" t="s">
        <v>2231</v>
      </c>
      <c r="E1282" s="505" t="s">
        <v>2133</v>
      </c>
      <c r="G1282" s="505">
        <v>7799</v>
      </c>
      <c r="H1282" s="594">
        <v>2400000</v>
      </c>
    </row>
    <row r="1283" spans="1:8" ht="24.75" customHeight="1">
      <c r="A1283" s="505">
        <v>1799</v>
      </c>
      <c r="B1283" s="505" t="s">
        <v>902</v>
      </c>
      <c r="C1283" s="505">
        <v>709</v>
      </c>
      <c r="D1283" s="505" t="s">
        <v>902</v>
      </c>
      <c r="E1283" s="505" t="s">
        <v>2134</v>
      </c>
      <c r="G1283" s="505">
        <v>7799</v>
      </c>
      <c r="H1283" s="594">
        <v>2700000</v>
      </c>
    </row>
    <row r="1284" spans="1:8" ht="13.9" customHeight="1">
      <c r="A1284" s="505">
        <v>1800</v>
      </c>
      <c r="B1284" s="505" t="s">
        <v>902</v>
      </c>
      <c r="C1284" s="505">
        <v>710</v>
      </c>
      <c r="D1284" s="505" t="s">
        <v>902</v>
      </c>
      <c r="E1284" s="505" t="s">
        <v>2135</v>
      </c>
      <c r="G1284" s="505">
        <v>7799</v>
      </c>
      <c r="H1284" s="594">
        <v>900000</v>
      </c>
    </row>
    <row r="1285" spans="1:8" ht="36.4" customHeight="1">
      <c r="A1285" s="505">
        <v>1801</v>
      </c>
      <c r="B1285" s="505" t="s">
        <v>904</v>
      </c>
      <c r="C1285" s="505">
        <v>728</v>
      </c>
      <c r="D1285" s="505" t="s">
        <v>904</v>
      </c>
      <c r="E1285" s="505" t="s">
        <v>118</v>
      </c>
      <c r="G1285" s="505">
        <v>7799</v>
      </c>
      <c r="H1285" s="594">
        <v>2500000</v>
      </c>
    </row>
    <row r="1286" spans="1:8" ht="48" customHeight="1">
      <c r="A1286" s="505">
        <v>1802</v>
      </c>
      <c r="B1286" s="505" t="s">
        <v>904</v>
      </c>
      <c r="C1286" s="505">
        <v>729</v>
      </c>
      <c r="D1286" s="505" t="s">
        <v>904</v>
      </c>
      <c r="E1286" s="505" t="s">
        <v>2171</v>
      </c>
      <c r="G1286" s="505">
        <v>7799</v>
      </c>
      <c r="H1286" s="594">
        <v>2640000</v>
      </c>
    </row>
    <row r="1287" spans="1:8" ht="24.75" customHeight="1">
      <c r="A1287" s="505">
        <v>1803</v>
      </c>
      <c r="B1287" s="505" t="s">
        <v>907</v>
      </c>
      <c r="C1287" s="505">
        <v>790</v>
      </c>
      <c r="D1287" s="505" t="s">
        <v>907</v>
      </c>
      <c r="E1287" s="505" t="s">
        <v>119</v>
      </c>
      <c r="G1287" s="505">
        <v>7799</v>
      </c>
      <c r="H1287" s="594">
        <v>19800000</v>
      </c>
    </row>
    <row r="1288" spans="1:8" ht="13.9" customHeight="1">
      <c r="A1288" s="505">
        <v>1804</v>
      </c>
      <c r="B1288" s="505" t="s">
        <v>913</v>
      </c>
      <c r="C1288" s="505">
        <v>7159</v>
      </c>
      <c r="D1288" s="505" t="s">
        <v>913</v>
      </c>
      <c r="E1288" s="505" t="s">
        <v>120</v>
      </c>
      <c r="G1288" s="505">
        <v>7799</v>
      </c>
      <c r="H1288" s="594">
        <v>2800000</v>
      </c>
    </row>
    <row r="1289" spans="1:8" ht="36.4" customHeight="1">
      <c r="A1289" s="505">
        <v>1805</v>
      </c>
      <c r="B1289" s="505" t="s">
        <v>920</v>
      </c>
      <c r="C1289" s="505">
        <v>819</v>
      </c>
      <c r="D1289" s="505" t="s">
        <v>920</v>
      </c>
      <c r="E1289" s="505" t="s">
        <v>121</v>
      </c>
      <c r="G1289" s="505">
        <v>7799</v>
      </c>
      <c r="H1289" s="594">
        <v>1500000</v>
      </c>
    </row>
    <row r="1290" spans="1:8" ht="24.75" customHeight="1">
      <c r="A1290" s="505">
        <v>1806</v>
      </c>
      <c r="B1290" s="505" t="s">
        <v>925</v>
      </c>
      <c r="C1290" s="505">
        <v>852</v>
      </c>
      <c r="D1290" s="505" t="s">
        <v>925</v>
      </c>
      <c r="E1290" s="505" t="s">
        <v>122</v>
      </c>
      <c r="G1290" s="505">
        <v>7799</v>
      </c>
      <c r="H1290" s="594">
        <v>63850000</v>
      </c>
    </row>
    <row r="1291" spans="1:8" ht="24.75" customHeight="1">
      <c r="A1291" s="505">
        <v>1807</v>
      </c>
      <c r="B1291" s="505" t="s">
        <v>925</v>
      </c>
      <c r="C1291" s="505">
        <v>855</v>
      </c>
      <c r="D1291" s="505" t="s">
        <v>925</v>
      </c>
      <c r="E1291" s="505" t="s">
        <v>123</v>
      </c>
      <c r="G1291" s="505">
        <v>7799</v>
      </c>
      <c r="H1291" s="594">
        <v>900000</v>
      </c>
    </row>
    <row r="1292" spans="1:8" ht="13.9" customHeight="1">
      <c r="A1292" s="505">
        <v>1808</v>
      </c>
      <c r="B1292" s="505" t="s">
        <v>927</v>
      </c>
      <c r="C1292" s="505">
        <v>880</v>
      </c>
      <c r="D1292" s="505" t="s">
        <v>927</v>
      </c>
      <c r="E1292" s="505" t="s">
        <v>124</v>
      </c>
      <c r="G1292" s="505">
        <v>7799</v>
      </c>
      <c r="H1292" s="594">
        <v>2400000</v>
      </c>
    </row>
    <row r="1293" spans="1:8" ht="13.9" customHeight="1">
      <c r="A1293" s="505">
        <v>1809</v>
      </c>
      <c r="B1293" s="505" t="s">
        <v>929</v>
      </c>
      <c r="C1293" s="505">
        <v>897</v>
      </c>
      <c r="D1293" s="505" t="s">
        <v>929</v>
      </c>
      <c r="E1293" s="505" t="s">
        <v>2608</v>
      </c>
      <c r="G1293" s="505">
        <v>7799</v>
      </c>
      <c r="H1293" s="594">
        <v>2400000</v>
      </c>
    </row>
    <row r="1294" spans="1:8" ht="24.75" customHeight="1">
      <c r="A1294" s="505">
        <v>1810</v>
      </c>
      <c r="B1294" s="505" t="s">
        <v>929</v>
      </c>
      <c r="C1294" s="505">
        <v>899</v>
      </c>
      <c r="D1294" s="505" t="s">
        <v>929</v>
      </c>
      <c r="E1294" s="505" t="s">
        <v>125</v>
      </c>
      <c r="G1294" s="505">
        <v>7799</v>
      </c>
      <c r="H1294" s="594">
        <v>4900000</v>
      </c>
    </row>
    <row r="1295" spans="1:8" ht="36.4" customHeight="1">
      <c r="A1295" s="505">
        <v>1811</v>
      </c>
      <c r="B1295" s="505" t="s">
        <v>2292</v>
      </c>
      <c r="C1295" s="505">
        <v>8136</v>
      </c>
      <c r="D1295" s="505" t="s">
        <v>2292</v>
      </c>
      <c r="E1295" s="505" t="s">
        <v>126</v>
      </c>
      <c r="G1295" s="505">
        <v>7799</v>
      </c>
      <c r="H1295" s="594">
        <v>23180000</v>
      </c>
    </row>
    <row r="1296" spans="1:8" ht="24.75" customHeight="1">
      <c r="A1296" s="505">
        <v>1812</v>
      </c>
      <c r="B1296" s="505" t="s">
        <v>1270</v>
      </c>
      <c r="C1296" s="505">
        <v>8210</v>
      </c>
      <c r="D1296" s="505" t="s">
        <v>1270</v>
      </c>
      <c r="E1296" s="505" t="s">
        <v>127</v>
      </c>
      <c r="G1296" s="505">
        <v>7799</v>
      </c>
      <c r="H1296" s="594">
        <v>2700000</v>
      </c>
    </row>
    <row r="1297" spans="1:8" ht="36.4" customHeight="1">
      <c r="A1297" s="505">
        <v>1813</v>
      </c>
      <c r="B1297" s="505" t="s">
        <v>1276</v>
      </c>
      <c r="C1297" s="505">
        <v>934</v>
      </c>
      <c r="D1297" s="505" t="s">
        <v>1276</v>
      </c>
      <c r="E1297" s="505" t="s">
        <v>128</v>
      </c>
      <c r="G1297" s="505">
        <v>7799</v>
      </c>
      <c r="H1297" s="594">
        <v>2660000</v>
      </c>
    </row>
    <row r="1298" spans="1:8" ht="24.75" customHeight="1">
      <c r="A1298" s="505">
        <v>1814</v>
      </c>
      <c r="B1298" s="505" t="s">
        <v>129</v>
      </c>
      <c r="C1298" s="505">
        <v>9186</v>
      </c>
      <c r="D1298" s="505" t="s">
        <v>129</v>
      </c>
      <c r="E1298" s="505" t="s">
        <v>130</v>
      </c>
      <c r="G1298" s="505">
        <v>7799</v>
      </c>
      <c r="H1298" s="594">
        <v>3570000</v>
      </c>
    </row>
    <row r="1299" spans="1:8" ht="24.75" customHeight="1">
      <c r="A1299" s="505">
        <v>1815</v>
      </c>
      <c r="B1299" s="505" t="s">
        <v>129</v>
      </c>
      <c r="C1299" s="505">
        <v>9188</v>
      </c>
      <c r="D1299" s="505" t="s">
        <v>129</v>
      </c>
      <c r="E1299" s="505" t="s">
        <v>975</v>
      </c>
      <c r="G1299" s="505">
        <v>7799</v>
      </c>
      <c r="H1299" s="594">
        <v>900000</v>
      </c>
    </row>
    <row r="1300" spans="1:8" ht="24.75" customHeight="1">
      <c r="A1300" s="505">
        <v>1816</v>
      </c>
      <c r="B1300" s="505" t="s">
        <v>1839</v>
      </c>
      <c r="C1300" s="505">
        <v>9200</v>
      </c>
      <c r="D1300" s="505" t="s">
        <v>1839</v>
      </c>
      <c r="E1300" s="505" t="s">
        <v>976</v>
      </c>
      <c r="G1300" s="505">
        <v>7799</v>
      </c>
      <c r="H1300" s="594">
        <v>2300000</v>
      </c>
    </row>
    <row r="1301" spans="1:8" ht="24.75" customHeight="1">
      <c r="A1301" s="505">
        <v>1817</v>
      </c>
      <c r="B1301" s="505" t="s">
        <v>1839</v>
      </c>
      <c r="C1301" s="505">
        <v>9201</v>
      </c>
      <c r="D1301" s="505" t="s">
        <v>1839</v>
      </c>
      <c r="E1301" s="505" t="s">
        <v>977</v>
      </c>
      <c r="G1301" s="505">
        <v>7799</v>
      </c>
      <c r="H1301" s="594">
        <v>2200000</v>
      </c>
    </row>
    <row r="1302" spans="1:8" ht="24.75" customHeight="1">
      <c r="A1302" s="505">
        <v>1818</v>
      </c>
      <c r="B1302" s="505" t="s">
        <v>1839</v>
      </c>
      <c r="C1302" s="505">
        <v>9220</v>
      </c>
      <c r="D1302" s="505" t="s">
        <v>1839</v>
      </c>
      <c r="E1302" s="505" t="s">
        <v>978</v>
      </c>
      <c r="G1302" s="505">
        <v>7799</v>
      </c>
      <c r="H1302" s="594">
        <v>2600000</v>
      </c>
    </row>
    <row r="1303" spans="1:8" ht="13.9" customHeight="1">
      <c r="A1303" s="505">
        <v>1819</v>
      </c>
      <c r="B1303" s="505" t="s">
        <v>1484</v>
      </c>
      <c r="C1303" s="505">
        <v>1005</v>
      </c>
      <c r="D1303" s="505" t="s">
        <v>1484</v>
      </c>
      <c r="E1303" s="505" t="s">
        <v>979</v>
      </c>
      <c r="G1303" s="505">
        <v>7799</v>
      </c>
      <c r="H1303" s="594">
        <v>700000</v>
      </c>
    </row>
    <row r="1304" spans="1:8" ht="24.75" customHeight="1">
      <c r="A1304" s="505">
        <v>1829</v>
      </c>
      <c r="B1304" s="505" t="s">
        <v>2144</v>
      </c>
      <c r="C1304" s="505">
        <v>10175</v>
      </c>
      <c r="D1304" s="505" t="s">
        <v>2144</v>
      </c>
      <c r="E1304" s="505" t="s">
        <v>980</v>
      </c>
      <c r="G1304" s="505">
        <v>7799</v>
      </c>
      <c r="H1304" s="594">
        <v>1890000</v>
      </c>
    </row>
    <row r="1305" spans="1:8" ht="24.75" customHeight="1">
      <c r="A1305" s="505">
        <v>1830</v>
      </c>
      <c r="B1305" s="505" t="s">
        <v>2144</v>
      </c>
      <c r="C1305" s="505">
        <v>10177</v>
      </c>
      <c r="D1305" s="505" t="s">
        <v>2144</v>
      </c>
      <c r="E1305" s="505" t="s">
        <v>981</v>
      </c>
      <c r="G1305" s="505">
        <v>7799</v>
      </c>
      <c r="H1305" s="594">
        <v>1200000</v>
      </c>
    </row>
    <row r="1306" spans="1:8" ht="24.75" customHeight="1">
      <c r="A1306" s="505">
        <v>1831</v>
      </c>
      <c r="B1306" s="505" t="s">
        <v>1337</v>
      </c>
      <c r="C1306" s="505">
        <v>10184</v>
      </c>
      <c r="D1306" s="505" t="s">
        <v>1337</v>
      </c>
      <c r="E1306" s="505" t="s">
        <v>982</v>
      </c>
      <c r="G1306" s="505">
        <v>7799</v>
      </c>
      <c r="H1306" s="594">
        <v>2600000</v>
      </c>
    </row>
    <row r="1307" spans="1:8" ht="24.75" customHeight="1">
      <c r="A1307" s="505">
        <v>1832</v>
      </c>
      <c r="B1307" s="505" t="s">
        <v>1337</v>
      </c>
      <c r="C1307" s="505">
        <v>10185</v>
      </c>
      <c r="D1307" s="505" t="s">
        <v>1337</v>
      </c>
      <c r="E1307" s="505" t="s">
        <v>983</v>
      </c>
      <c r="G1307" s="505">
        <v>7799</v>
      </c>
      <c r="H1307" s="594">
        <v>1100000</v>
      </c>
    </row>
    <row r="1308" spans="1:8" ht="24.75" customHeight="1">
      <c r="A1308" s="505">
        <v>1833</v>
      </c>
      <c r="B1308" s="505" t="s">
        <v>317</v>
      </c>
      <c r="C1308" s="505">
        <v>10208</v>
      </c>
      <c r="D1308" s="505" t="s">
        <v>317</v>
      </c>
      <c r="E1308" s="505" t="s">
        <v>984</v>
      </c>
      <c r="G1308" s="505">
        <v>7799</v>
      </c>
      <c r="H1308" s="594">
        <v>950000</v>
      </c>
    </row>
    <row r="1309" spans="1:8" ht="24.75" customHeight="1">
      <c r="A1309" s="505">
        <v>1834</v>
      </c>
      <c r="B1309" s="505" t="s">
        <v>317</v>
      </c>
      <c r="C1309" s="505">
        <v>10210</v>
      </c>
      <c r="D1309" s="505" t="s">
        <v>317</v>
      </c>
      <c r="E1309" s="505" t="s">
        <v>985</v>
      </c>
      <c r="G1309" s="505">
        <v>7799</v>
      </c>
      <c r="H1309" s="594">
        <v>1700000</v>
      </c>
    </row>
    <row r="1310" spans="1:8" ht="24.75" customHeight="1">
      <c r="A1310" s="505">
        <v>1835</v>
      </c>
      <c r="B1310" s="505" t="s">
        <v>624</v>
      </c>
      <c r="C1310" s="505">
        <v>1150</v>
      </c>
      <c r="D1310" s="505" t="s">
        <v>624</v>
      </c>
      <c r="E1310" s="505" t="s">
        <v>986</v>
      </c>
      <c r="G1310" s="505">
        <v>7799</v>
      </c>
      <c r="H1310" s="594">
        <v>1000000</v>
      </c>
    </row>
    <row r="1311" spans="1:8" ht="24.75" customHeight="1">
      <c r="A1311" s="505">
        <v>1836</v>
      </c>
      <c r="B1311" s="505" t="s">
        <v>624</v>
      </c>
      <c r="C1311" s="505">
        <v>1155</v>
      </c>
      <c r="D1311" s="505" t="s">
        <v>624</v>
      </c>
      <c r="E1311" s="505" t="s">
        <v>987</v>
      </c>
      <c r="G1311" s="505">
        <v>7799</v>
      </c>
      <c r="H1311" s="594">
        <v>5100000</v>
      </c>
    </row>
    <row r="1312" spans="1:8" ht="24.75" customHeight="1">
      <c r="A1312" s="505">
        <v>1837</v>
      </c>
      <c r="B1312" s="505" t="s">
        <v>381</v>
      </c>
      <c r="C1312" s="505">
        <v>1195</v>
      </c>
      <c r="D1312" s="505" t="s">
        <v>381</v>
      </c>
      <c r="E1312" s="505" t="s">
        <v>988</v>
      </c>
      <c r="G1312" s="505">
        <v>7799</v>
      </c>
      <c r="H1312" s="594">
        <v>1000000</v>
      </c>
    </row>
    <row r="1313" spans="1:8" ht="24.75" customHeight="1">
      <c r="A1313" s="505">
        <v>1838</v>
      </c>
      <c r="B1313" s="505" t="s">
        <v>1496</v>
      </c>
      <c r="C1313" s="505">
        <v>11191</v>
      </c>
      <c r="D1313" s="505" t="s">
        <v>1496</v>
      </c>
      <c r="E1313" s="505" t="s">
        <v>989</v>
      </c>
      <c r="G1313" s="505">
        <v>7799</v>
      </c>
      <c r="H1313" s="594">
        <v>1500000</v>
      </c>
    </row>
    <row r="1314" spans="1:8" ht="24.75" customHeight="1">
      <c r="A1314" s="505">
        <v>1839</v>
      </c>
      <c r="B1314" s="505" t="s">
        <v>153</v>
      </c>
      <c r="C1314" s="505">
        <v>11209</v>
      </c>
      <c r="D1314" s="505" t="s">
        <v>153</v>
      </c>
      <c r="E1314" s="505" t="s">
        <v>990</v>
      </c>
      <c r="G1314" s="505">
        <v>7799</v>
      </c>
      <c r="H1314" s="594">
        <v>2700000</v>
      </c>
    </row>
    <row r="1315" spans="1:8" ht="24.75" customHeight="1">
      <c r="A1315" s="505">
        <v>1840</v>
      </c>
      <c r="B1315" s="505" t="s">
        <v>1638</v>
      </c>
      <c r="C1315" s="505">
        <v>1208</v>
      </c>
      <c r="D1315" s="505" t="s">
        <v>1638</v>
      </c>
      <c r="E1315" s="505" t="s">
        <v>991</v>
      </c>
      <c r="G1315" s="505">
        <v>7799</v>
      </c>
      <c r="H1315" s="594">
        <v>17375000</v>
      </c>
    </row>
    <row r="1316" spans="1:8" ht="24.75" customHeight="1">
      <c r="A1316" s="505">
        <v>1841</v>
      </c>
      <c r="B1316" s="505" t="s">
        <v>1638</v>
      </c>
      <c r="C1316" s="505">
        <v>1209</v>
      </c>
      <c r="D1316" s="505" t="s">
        <v>1638</v>
      </c>
      <c r="E1316" s="505" t="s">
        <v>992</v>
      </c>
      <c r="G1316" s="505">
        <v>7799</v>
      </c>
      <c r="H1316" s="594">
        <v>1535000</v>
      </c>
    </row>
    <row r="1317" spans="1:8" ht="24.75" customHeight="1">
      <c r="A1317" s="505">
        <v>1842</v>
      </c>
      <c r="B1317" s="505" t="s">
        <v>2315</v>
      </c>
      <c r="C1317" s="505">
        <v>1215</v>
      </c>
      <c r="D1317" s="505" t="s">
        <v>2315</v>
      </c>
      <c r="E1317" s="505" t="s">
        <v>1996</v>
      </c>
      <c r="G1317" s="505">
        <v>7799</v>
      </c>
      <c r="H1317" s="594">
        <v>1350000</v>
      </c>
    </row>
    <row r="1318" spans="1:8" ht="24.75" customHeight="1">
      <c r="A1318" s="505">
        <v>1843</v>
      </c>
      <c r="B1318" s="505" t="s">
        <v>380</v>
      </c>
      <c r="C1318" s="505">
        <v>12150</v>
      </c>
      <c r="D1318" s="505" t="s">
        <v>380</v>
      </c>
      <c r="E1318" s="505" t="s">
        <v>30</v>
      </c>
      <c r="G1318" s="505">
        <v>7799</v>
      </c>
      <c r="H1318" s="594">
        <v>1515000</v>
      </c>
    </row>
    <row r="1319" spans="1:8" ht="24.75" customHeight="1">
      <c r="A1319" s="505">
        <v>1844</v>
      </c>
      <c r="B1319" s="505" t="s">
        <v>48</v>
      </c>
      <c r="C1319" s="505">
        <v>12180</v>
      </c>
      <c r="D1319" s="505" t="s">
        <v>48</v>
      </c>
      <c r="E1319" s="505" t="s">
        <v>993</v>
      </c>
      <c r="G1319" s="505">
        <v>7799</v>
      </c>
      <c r="H1319" s="594">
        <v>2100000</v>
      </c>
    </row>
    <row r="1320" spans="1:8" ht="24.75" customHeight="1">
      <c r="A1320" s="505">
        <v>1845</v>
      </c>
      <c r="B1320" s="505" t="s">
        <v>1544</v>
      </c>
      <c r="C1320" s="505">
        <v>12198</v>
      </c>
      <c r="D1320" s="505" t="s">
        <v>1544</v>
      </c>
      <c r="E1320" s="505" t="s">
        <v>283</v>
      </c>
      <c r="G1320" s="505">
        <v>7799</v>
      </c>
      <c r="H1320" s="594">
        <v>2100000</v>
      </c>
    </row>
    <row r="1321" spans="1:8" ht="13.9" customHeight="1">
      <c r="A1321" s="505">
        <v>1846</v>
      </c>
      <c r="B1321" s="505" t="s">
        <v>284</v>
      </c>
      <c r="G1321" s="505"/>
      <c r="H1321" s="594">
        <v>430458094</v>
      </c>
    </row>
    <row r="1322" spans="1:8" ht="13.9" customHeight="1">
      <c r="A1322" s="505">
        <v>1847</v>
      </c>
      <c r="B1322" s="505" t="s">
        <v>1899</v>
      </c>
      <c r="G1322" s="505"/>
      <c r="H1322" s="594">
        <v>848395194</v>
      </c>
    </row>
    <row r="1323" spans="1:8" ht="13.9" customHeight="1">
      <c r="A1323" s="505">
        <v>1848</v>
      </c>
      <c r="B1323" s="505" t="s">
        <v>1900</v>
      </c>
      <c r="G1323" s="505"/>
      <c r="H1323" s="594">
        <v>848395194</v>
      </c>
    </row>
    <row r="1324" spans="1:8" ht="24.75" customHeight="1">
      <c r="A1324" s="505">
        <v>1852</v>
      </c>
      <c r="B1324" s="505" t="s">
        <v>2164</v>
      </c>
      <c r="C1324" s="505">
        <v>3209</v>
      </c>
      <c r="D1324" s="505" t="s">
        <v>2164</v>
      </c>
      <c r="E1324" s="505" t="s">
        <v>1593</v>
      </c>
      <c r="G1324" s="505">
        <v>7899</v>
      </c>
      <c r="H1324" s="594">
        <v>5976000</v>
      </c>
    </row>
    <row r="1325" spans="1:8" ht="13.9" customHeight="1">
      <c r="A1325" s="505">
        <v>1853</v>
      </c>
      <c r="B1325" s="505" t="s">
        <v>1594</v>
      </c>
      <c r="G1325" s="505"/>
      <c r="H1325" s="594">
        <v>5976000</v>
      </c>
    </row>
    <row r="1326" spans="1:8" ht="13.9" customHeight="1">
      <c r="A1326" s="505">
        <v>1854</v>
      </c>
      <c r="B1326" s="505" t="s">
        <v>1595</v>
      </c>
      <c r="G1326" s="505"/>
      <c r="H1326" s="594">
        <v>5976000</v>
      </c>
    </row>
    <row r="1327" spans="1:8" ht="13.9" customHeight="1">
      <c r="A1327" s="505">
        <v>1855</v>
      </c>
      <c r="B1327" s="505" t="s">
        <v>1596</v>
      </c>
      <c r="G1327" s="505"/>
      <c r="H1327" s="594">
        <v>5976000</v>
      </c>
    </row>
    <row r="1328" spans="1:8" ht="13.9" customHeight="1">
      <c r="A1328" s="505">
        <v>1859</v>
      </c>
      <c r="B1328" s="505" t="s">
        <v>2406</v>
      </c>
      <c r="C1328" s="505" t="s">
        <v>2407</v>
      </c>
      <c r="D1328" s="505" t="s">
        <v>2406</v>
      </c>
      <c r="E1328" s="505" t="s">
        <v>2408</v>
      </c>
      <c r="G1328" s="505">
        <v>7952</v>
      </c>
      <c r="H1328" s="594">
        <v>1500000000</v>
      </c>
    </row>
    <row r="1329" spans="1:8" ht="13.9" customHeight="1">
      <c r="A1329" s="505">
        <v>1860</v>
      </c>
      <c r="B1329" s="505" t="s">
        <v>898</v>
      </c>
      <c r="C1329" s="505" t="s">
        <v>899</v>
      </c>
      <c r="D1329" s="505" t="s">
        <v>898</v>
      </c>
      <c r="E1329" s="505" t="s">
        <v>900</v>
      </c>
      <c r="G1329" s="505">
        <v>7952</v>
      </c>
      <c r="H1329" s="594">
        <v>2000000000</v>
      </c>
    </row>
    <row r="1330" spans="1:8" ht="13.9" customHeight="1">
      <c r="A1330" s="505">
        <v>1861</v>
      </c>
      <c r="B1330" s="505" t="s">
        <v>1597</v>
      </c>
      <c r="G1330" s="505"/>
      <c r="H1330" s="594">
        <v>3500000000</v>
      </c>
    </row>
    <row r="1331" spans="1:8" ht="13.9" customHeight="1">
      <c r="A1331" s="505">
        <v>1862</v>
      </c>
      <c r="B1331" s="505" t="s">
        <v>2406</v>
      </c>
      <c r="C1331" s="505" t="s">
        <v>2407</v>
      </c>
      <c r="D1331" s="505" t="s">
        <v>2406</v>
      </c>
      <c r="E1331" s="505" t="s">
        <v>2408</v>
      </c>
      <c r="G1331" s="505">
        <v>7953</v>
      </c>
      <c r="H1331" s="594">
        <v>500000000</v>
      </c>
    </row>
    <row r="1332" spans="1:8" ht="13.9" customHeight="1">
      <c r="A1332" s="505">
        <v>1863</v>
      </c>
      <c r="B1332" s="505" t="s">
        <v>1598</v>
      </c>
      <c r="G1332" s="505"/>
      <c r="H1332" s="594">
        <v>500000000</v>
      </c>
    </row>
    <row r="1333" spans="1:8" ht="13.9" customHeight="1">
      <c r="A1333" s="505">
        <v>1873</v>
      </c>
      <c r="B1333" s="505" t="s">
        <v>1599</v>
      </c>
      <c r="G1333" s="505"/>
      <c r="H1333" s="594">
        <v>4000000000</v>
      </c>
    </row>
    <row r="1334" spans="1:8" ht="13.9" customHeight="1">
      <c r="A1334" s="505">
        <v>1874</v>
      </c>
      <c r="B1334" s="505" t="s">
        <v>1600</v>
      </c>
      <c r="G1334" s="505"/>
      <c r="H1334" s="594">
        <v>4000000000</v>
      </c>
    </row>
    <row r="1335" spans="1:8" ht="13.9" customHeight="1">
      <c r="A1335" s="505">
        <v>1876</v>
      </c>
      <c r="B1335" s="505" t="s">
        <v>1901</v>
      </c>
      <c r="G1335" s="505"/>
      <c r="H1335" s="594">
        <v>4854371194</v>
      </c>
    </row>
    <row r="1336" spans="1:8" ht="48" customHeight="1">
      <c r="A1336" s="505">
        <v>1879</v>
      </c>
      <c r="B1336" s="505" t="s">
        <v>378</v>
      </c>
      <c r="C1336" s="505" t="s">
        <v>1601</v>
      </c>
      <c r="D1336" s="505" t="s">
        <v>378</v>
      </c>
      <c r="E1336" s="505" t="s">
        <v>1602</v>
      </c>
      <c r="G1336" s="505">
        <v>9055</v>
      </c>
      <c r="H1336" s="594">
        <v>33500000</v>
      </c>
    </row>
    <row r="1337" spans="1:8" ht="48" customHeight="1">
      <c r="A1337" s="505">
        <v>1880</v>
      </c>
      <c r="B1337" s="505" t="s">
        <v>70</v>
      </c>
      <c r="C1337" s="505">
        <v>912</v>
      </c>
      <c r="D1337" s="505" t="s">
        <v>70</v>
      </c>
      <c r="E1337" s="505" t="s">
        <v>1603</v>
      </c>
      <c r="G1337" s="505">
        <v>9055</v>
      </c>
      <c r="H1337" s="594">
        <v>13750000</v>
      </c>
    </row>
    <row r="1338" spans="1:8" ht="13.9" customHeight="1">
      <c r="A1338" s="505">
        <v>1881</v>
      </c>
      <c r="B1338" s="505" t="s">
        <v>56</v>
      </c>
      <c r="G1338" s="505"/>
      <c r="H1338" s="594">
        <v>47250000</v>
      </c>
    </row>
    <row r="1339" spans="1:8" ht="13.9" customHeight="1">
      <c r="A1339" s="505">
        <v>1882</v>
      </c>
      <c r="B1339" s="505" t="s">
        <v>62</v>
      </c>
      <c r="G1339" s="505"/>
      <c r="H1339" s="594">
        <v>47250000</v>
      </c>
    </row>
    <row r="1340" spans="1:8" ht="13.9" customHeight="1">
      <c r="A1340" s="505">
        <v>1883</v>
      </c>
      <c r="B1340" s="505" t="s">
        <v>63</v>
      </c>
      <c r="G1340" s="505"/>
      <c r="H1340" s="594">
        <v>47250000</v>
      </c>
    </row>
    <row r="1341" spans="1:8" ht="13.9" customHeight="1">
      <c r="A1341" s="505">
        <v>1885</v>
      </c>
      <c r="B1341" s="505" t="s">
        <v>64</v>
      </c>
      <c r="G1341" s="505"/>
      <c r="H1341" s="594">
        <v>47250000</v>
      </c>
    </row>
    <row r="1342" spans="1:8" ht="13.9" customHeight="1">
      <c r="A1342" s="505">
        <v>1886</v>
      </c>
      <c r="B1342" s="505" t="s">
        <v>65</v>
      </c>
      <c r="G1342" s="505"/>
      <c r="H1342" s="594">
        <v>92645451318</v>
      </c>
    </row>
    <row r="1343" spans="1:8" ht="13.9" customHeight="1">
      <c r="A1343" s="505">
        <v>1887</v>
      </c>
      <c r="B1343" s="505" t="s">
        <v>66</v>
      </c>
      <c r="G1343" s="505"/>
      <c r="H1343" s="594">
        <v>251820203431</v>
      </c>
    </row>
    <row r="1344" spans="1:8" ht="13.9" customHeight="1">
      <c r="A1344" s="505">
        <v>1888</v>
      </c>
      <c r="B1344" s="505" t="s">
        <v>67</v>
      </c>
      <c r="G1344" s="505"/>
      <c r="H1344" s="594">
        <v>92645451318</v>
      </c>
    </row>
    <row r="1345" spans="1:8" ht="13.9" customHeight="1">
      <c r="A1345" s="505">
        <v>1890</v>
      </c>
      <c r="G1345" s="505"/>
      <c r="H1345" s="594">
        <v>251820203431</v>
      </c>
    </row>
    <row r="1346" spans="1:8" ht="24.75" customHeight="1">
      <c r="A1346" s="505">
        <v>1906</v>
      </c>
      <c r="B1346" s="505" t="s">
        <v>2385</v>
      </c>
      <c r="C1346" s="505">
        <v>2115</v>
      </c>
      <c r="D1346" s="505" t="s">
        <v>2385</v>
      </c>
      <c r="E1346" s="505" t="s">
        <v>1604</v>
      </c>
      <c r="G1346" s="505">
        <v>6449</v>
      </c>
      <c r="H1346" s="594">
        <v>69600000</v>
      </c>
    </row>
    <row r="1347" spans="1:8" ht="13.9" customHeight="1">
      <c r="A1347" s="505">
        <v>1907</v>
      </c>
      <c r="B1347" s="505" t="s">
        <v>2288</v>
      </c>
      <c r="G1347" s="505"/>
      <c r="H1347" s="594">
        <v>69600000</v>
      </c>
    </row>
    <row r="1348" spans="1:8" ht="13.9" customHeight="1">
      <c r="A1348" s="505">
        <v>1908</v>
      </c>
      <c r="B1348" s="505" t="s">
        <v>2289</v>
      </c>
      <c r="G1348" s="505"/>
      <c r="H1348" s="594">
        <v>69600000</v>
      </c>
    </row>
    <row r="1349" spans="1:8" ht="13.9" customHeight="1">
      <c r="A1349" s="505">
        <v>1909</v>
      </c>
      <c r="B1349" s="505" t="s">
        <v>2290</v>
      </c>
      <c r="G1349" s="505"/>
      <c r="H1349" s="594">
        <v>69600000</v>
      </c>
    </row>
    <row r="1350" spans="1:8" ht="13.9" customHeight="1">
      <c r="A1350" s="505">
        <v>1911</v>
      </c>
      <c r="B1350" s="505" t="s">
        <v>2291</v>
      </c>
      <c r="G1350" s="505"/>
      <c r="H1350" s="594">
        <v>69600000</v>
      </c>
    </row>
    <row r="1351" spans="1:8" ht="36.4" customHeight="1">
      <c r="A1351" s="505">
        <v>1914</v>
      </c>
      <c r="B1351" s="505" t="s">
        <v>2389</v>
      </c>
      <c r="C1351" s="505" t="s">
        <v>1605</v>
      </c>
      <c r="D1351" s="505" t="s">
        <v>2389</v>
      </c>
      <c r="E1351" s="505" t="s">
        <v>1606</v>
      </c>
      <c r="G1351" s="505">
        <v>6501</v>
      </c>
      <c r="H1351" s="594">
        <v>560032000</v>
      </c>
    </row>
    <row r="1352" spans="1:8" ht="36.4" customHeight="1">
      <c r="A1352" s="505">
        <v>1915</v>
      </c>
      <c r="B1352" s="505" t="s">
        <v>2399</v>
      </c>
      <c r="C1352" s="505" t="s">
        <v>1607</v>
      </c>
      <c r="D1352" s="505" t="s">
        <v>2399</v>
      </c>
      <c r="E1352" s="505" t="s">
        <v>1608</v>
      </c>
      <c r="G1352" s="505">
        <v>6501</v>
      </c>
      <c r="H1352" s="594">
        <v>276108800</v>
      </c>
    </row>
    <row r="1353" spans="1:8" ht="36.4" customHeight="1">
      <c r="A1353" s="505">
        <v>1916</v>
      </c>
      <c r="B1353" s="505" t="s">
        <v>2417</v>
      </c>
      <c r="C1353" s="505" t="s">
        <v>1609</v>
      </c>
      <c r="D1353" s="505" t="s">
        <v>2417</v>
      </c>
      <c r="E1353" s="505" t="s">
        <v>1610</v>
      </c>
      <c r="G1353" s="505">
        <v>6501</v>
      </c>
      <c r="H1353" s="594">
        <v>309971200</v>
      </c>
    </row>
    <row r="1354" spans="1:8" ht="36.4" customHeight="1">
      <c r="A1354" s="505">
        <v>1917</v>
      </c>
      <c r="B1354" s="505" t="s">
        <v>2531</v>
      </c>
      <c r="C1354" s="505" t="s">
        <v>1611</v>
      </c>
      <c r="D1354" s="505" t="s">
        <v>2531</v>
      </c>
      <c r="E1354" s="505" t="s">
        <v>1612</v>
      </c>
      <c r="G1354" s="505">
        <v>6501</v>
      </c>
      <c r="H1354" s="594">
        <v>429792000</v>
      </c>
    </row>
    <row r="1355" spans="1:8" ht="36.4" customHeight="1">
      <c r="A1355" s="505">
        <v>1918</v>
      </c>
      <c r="B1355" s="505" t="s">
        <v>2234</v>
      </c>
      <c r="C1355" s="505" t="s">
        <v>1613</v>
      </c>
      <c r="D1355" s="505" t="s">
        <v>2234</v>
      </c>
      <c r="E1355" s="505" t="s">
        <v>1614</v>
      </c>
      <c r="G1355" s="505">
        <v>6501</v>
      </c>
      <c r="H1355" s="594">
        <v>453235200</v>
      </c>
    </row>
    <row r="1356" spans="1:8" ht="36.4" customHeight="1">
      <c r="A1356" s="505">
        <v>1919</v>
      </c>
      <c r="B1356" s="505" t="s">
        <v>2518</v>
      </c>
      <c r="C1356" s="505" t="s">
        <v>1615</v>
      </c>
      <c r="D1356" s="505" t="s">
        <v>2518</v>
      </c>
      <c r="E1356" s="505" t="s">
        <v>1616</v>
      </c>
      <c r="G1356" s="505">
        <v>6501</v>
      </c>
      <c r="H1356" s="594">
        <v>531009600</v>
      </c>
    </row>
    <row r="1357" spans="1:8" ht="36.4" customHeight="1">
      <c r="A1357" s="505">
        <v>1920</v>
      </c>
      <c r="B1357" s="505" t="s">
        <v>2292</v>
      </c>
      <c r="C1357" s="505" t="s">
        <v>1617</v>
      </c>
      <c r="D1357" s="505" t="s">
        <v>2292</v>
      </c>
      <c r="E1357" s="505" t="s">
        <v>2294</v>
      </c>
      <c r="G1357" s="505">
        <v>6501</v>
      </c>
      <c r="H1357" s="594">
        <v>468851200</v>
      </c>
    </row>
    <row r="1358" spans="1:8" ht="13.9" customHeight="1">
      <c r="A1358" s="505">
        <v>1921</v>
      </c>
      <c r="B1358" s="505" t="s">
        <v>2306</v>
      </c>
      <c r="G1358" s="505"/>
      <c r="H1358" s="594">
        <v>3029000000</v>
      </c>
    </row>
    <row r="1359" spans="1:8" ht="36.4" customHeight="1">
      <c r="A1359" s="505">
        <v>1922</v>
      </c>
      <c r="B1359" s="505" t="s">
        <v>2382</v>
      </c>
      <c r="C1359" s="505" t="s">
        <v>1618</v>
      </c>
      <c r="D1359" s="505" t="s">
        <v>2382</v>
      </c>
      <c r="E1359" s="505" t="s">
        <v>1619</v>
      </c>
      <c r="G1359" s="505">
        <v>6502</v>
      </c>
      <c r="H1359" s="594">
        <v>60599594</v>
      </c>
    </row>
    <row r="1360" spans="1:8" ht="36.4" customHeight="1">
      <c r="A1360" s="505">
        <v>1923</v>
      </c>
      <c r="B1360" s="505" t="s">
        <v>963</v>
      </c>
      <c r="C1360" s="505" t="s">
        <v>1620</v>
      </c>
      <c r="D1360" s="505" t="s">
        <v>963</v>
      </c>
      <c r="E1360" s="505" t="s">
        <v>1621</v>
      </c>
      <c r="G1360" s="505">
        <v>6502</v>
      </c>
      <c r="H1360" s="594">
        <v>60404740</v>
      </c>
    </row>
    <row r="1361" spans="1:8" ht="36.4" customHeight="1">
      <c r="A1361" s="505">
        <v>1924</v>
      </c>
      <c r="B1361" s="505" t="s">
        <v>2414</v>
      </c>
      <c r="C1361" s="505" t="s">
        <v>1622</v>
      </c>
      <c r="D1361" s="505" t="s">
        <v>2414</v>
      </c>
      <c r="E1361" s="505" t="s">
        <v>1623</v>
      </c>
      <c r="G1361" s="505">
        <v>6502</v>
      </c>
      <c r="H1361" s="594">
        <v>72777969</v>
      </c>
    </row>
    <row r="1362" spans="1:8" ht="24.75" customHeight="1">
      <c r="A1362" s="505">
        <v>1925</v>
      </c>
      <c r="B1362" s="505" t="s">
        <v>1459</v>
      </c>
      <c r="C1362" s="505" t="s">
        <v>1624</v>
      </c>
      <c r="D1362" s="505" t="s">
        <v>1459</v>
      </c>
      <c r="E1362" s="505" t="s">
        <v>1625</v>
      </c>
      <c r="G1362" s="505">
        <v>6502</v>
      </c>
      <c r="H1362" s="594">
        <v>82130961</v>
      </c>
    </row>
    <row r="1363" spans="1:8" ht="36.4" customHeight="1">
      <c r="A1363" s="505">
        <v>1926</v>
      </c>
      <c r="B1363" s="505" t="s">
        <v>1168</v>
      </c>
      <c r="C1363" s="505" t="s">
        <v>1626</v>
      </c>
      <c r="D1363" s="505" t="s">
        <v>1168</v>
      </c>
      <c r="E1363" s="505" t="s">
        <v>1627</v>
      </c>
      <c r="G1363" s="505">
        <v>6502</v>
      </c>
      <c r="H1363" s="594">
        <v>69075743</v>
      </c>
    </row>
    <row r="1364" spans="1:8" ht="36.4" customHeight="1">
      <c r="A1364" s="505">
        <v>1927</v>
      </c>
      <c r="B1364" s="505" t="s">
        <v>904</v>
      </c>
      <c r="C1364" s="505" t="s">
        <v>1628</v>
      </c>
      <c r="D1364" s="505" t="s">
        <v>904</v>
      </c>
      <c r="E1364" s="505" t="s">
        <v>867</v>
      </c>
      <c r="G1364" s="505">
        <v>6502</v>
      </c>
      <c r="H1364" s="594">
        <v>68997801</v>
      </c>
    </row>
    <row r="1365" spans="1:8" ht="36.4" customHeight="1">
      <c r="A1365" s="505">
        <v>1937</v>
      </c>
      <c r="B1365" s="505" t="s">
        <v>922</v>
      </c>
      <c r="C1365" s="505" t="s">
        <v>868</v>
      </c>
      <c r="D1365" s="505" t="s">
        <v>922</v>
      </c>
      <c r="E1365" s="505" t="s">
        <v>869</v>
      </c>
      <c r="G1365" s="505">
        <v>6502</v>
      </c>
      <c r="H1365" s="594">
        <v>77746746</v>
      </c>
    </row>
    <row r="1366" spans="1:8" ht="36.4" customHeight="1">
      <c r="A1366" s="505">
        <v>1938</v>
      </c>
      <c r="B1366" s="505" t="s">
        <v>1276</v>
      </c>
      <c r="C1366" s="505" t="s">
        <v>870</v>
      </c>
      <c r="D1366" s="505" t="s">
        <v>1276</v>
      </c>
      <c r="E1366" s="505" t="s">
        <v>871</v>
      </c>
      <c r="G1366" s="505">
        <v>6502</v>
      </c>
      <c r="H1366" s="594">
        <v>48266446</v>
      </c>
    </row>
    <row r="1367" spans="1:8" ht="13.9" customHeight="1">
      <c r="A1367" s="505">
        <v>1939</v>
      </c>
      <c r="B1367" s="505" t="s">
        <v>2018</v>
      </c>
      <c r="G1367" s="505"/>
      <c r="H1367" s="594">
        <v>540000000</v>
      </c>
    </row>
    <row r="1368" spans="1:8" ht="24.75" customHeight="1">
      <c r="A1368" s="505">
        <v>1940</v>
      </c>
      <c r="B1368" s="505" t="s">
        <v>2382</v>
      </c>
      <c r="C1368" s="505" t="s">
        <v>872</v>
      </c>
      <c r="D1368" s="505" t="s">
        <v>2382</v>
      </c>
      <c r="E1368" s="505" t="s">
        <v>873</v>
      </c>
      <c r="G1368" s="505">
        <v>6503</v>
      </c>
      <c r="H1368" s="594">
        <v>153374000</v>
      </c>
    </row>
    <row r="1369" spans="1:8" ht="24.75" customHeight="1">
      <c r="A1369" s="505">
        <v>1941</v>
      </c>
      <c r="B1369" s="505" t="s">
        <v>2234</v>
      </c>
      <c r="C1369" s="505" t="s">
        <v>874</v>
      </c>
      <c r="D1369" s="505" t="s">
        <v>2234</v>
      </c>
      <c r="E1369" s="505" t="s">
        <v>875</v>
      </c>
      <c r="G1369" s="505">
        <v>6503</v>
      </c>
      <c r="H1369" s="594">
        <v>26626000</v>
      </c>
    </row>
    <row r="1370" spans="1:8" ht="13.9" customHeight="1">
      <c r="A1370" s="505">
        <v>1942</v>
      </c>
      <c r="B1370" s="505" t="s">
        <v>1400</v>
      </c>
      <c r="G1370" s="505"/>
      <c r="H1370" s="594">
        <v>180000000</v>
      </c>
    </row>
    <row r="1371" spans="1:8" ht="13.9" customHeight="1">
      <c r="A1371" s="505">
        <v>1943</v>
      </c>
      <c r="B1371" s="505" t="s">
        <v>2026</v>
      </c>
      <c r="G1371" s="505"/>
      <c r="H1371" s="594">
        <v>3749000000</v>
      </c>
    </row>
    <row r="1372" spans="1:8" ht="13.9" customHeight="1">
      <c r="A1372" s="505">
        <v>1944</v>
      </c>
      <c r="B1372" s="505" t="s">
        <v>2027</v>
      </c>
      <c r="G1372" s="505"/>
      <c r="H1372" s="594">
        <v>3749000000</v>
      </c>
    </row>
    <row r="1373" spans="1:8" ht="36.4" customHeight="1">
      <c r="A1373" s="505">
        <v>1948</v>
      </c>
      <c r="B1373" s="505" t="s">
        <v>1153</v>
      </c>
      <c r="C1373" s="505" t="s">
        <v>876</v>
      </c>
      <c r="D1373" s="505" t="s">
        <v>1153</v>
      </c>
      <c r="E1373" s="505" t="s">
        <v>877</v>
      </c>
      <c r="G1373" s="505">
        <v>6757</v>
      </c>
      <c r="H1373" s="594">
        <v>97180000</v>
      </c>
    </row>
    <row r="1374" spans="1:8" ht="36.4" customHeight="1">
      <c r="A1374" s="505">
        <v>1949</v>
      </c>
      <c r="B1374" s="505" t="s">
        <v>1153</v>
      </c>
      <c r="C1374" s="505" t="s">
        <v>878</v>
      </c>
      <c r="D1374" s="505" t="s">
        <v>1153</v>
      </c>
      <c r="E1374" s="505" t="s">
        <v>879</v>
      </c>
      <c r="G1374" s="505">
        <v>6757</v>
      </c>
      <c r="H1374" s="594">
        <v>185987000</v>
      </c>
    </row>
    <row r="1375" spans="1:8" ht="36.4" customHeight="1">
      <c r="A1375" s="505">
        <v>1950</v>
      </c>
      <c r="B1375" s="505" t="s">
        <v>1153</v>
      </c>
      <c r="C1375" s="505" t="s">
        <v>880</v>
      </c>
      <c r="D1375" s="505" t="s">
        <v>1153</v>
      </c>
      <c r="E1375" s="505" t="s">
        <v>881</v>
      </c>
      <c r="G1375" s="505">
        <v>6757</v>
      </c>
      <c r="H1375" s="594">
        <v>55707960</v>
      </c>
    </row>
    <row r="1376" spans="1:8" ht="36.4" customHeight="1">
      <c r="A1376" s="505">
        <v>1951</v>
      </c>
      <c r="B1376" s="505" t="s">
        <v>2382</v>
      </c>
      <c r="C1376" s="505" t="s">
        <v>882</v>
      </c>
      <c r="D1376" s="505" t="s">
        <v>2382</v>
      </c>
      <c r="E1376" s="505" t="s">
        <v>883</v>
      </c>
      <c r="G1376" s="505">
        <v>6757</v>
      </c>
      <c r="H1376" s="594">
        <v>97180000</v>
      </c>
    </row>
    <row r="1377" spans="1:8" ht="24.75" customHeight="1">
      <c r="A1377" s="505">
        <v>1952</v>
      </c>
      <c r="B1377" s="505" t="s">
        <v>2544</v>
      </c>
      <c r="C1377" s="505" t="s">
        <v>884</v>
      </c>
      <c r="D1377" s="505" t="s">
        <v>2544</v>
      </c>
      <c r="E1377" s="505" t="s">
        <v>885</v>
      </c>
      <c r="G1377" s="505">
        <v>6757</v>
      </c>
      <c r="H1377" s="594">
        <v>185987000</v>
      </c>
    </row>
    <row r="1378" spans="1:8" ht="36.4" customHeight="1">
      <c r="A1378" s="505">
        <v>1953</v>
      </c>
      <c r="B1378" s="505" t="s">
        <v>2544</v>
      </c>
      <c r="C1378" s="505" t="s">
        <v>886</v>
      </c>
      <c r="D1378" s="505" t="s">
        <v>2544</v>
      </c>
      <c r="E1378" s="505" t="s">
        <v>887</v>
      </c>
      <c r="G1378" s="505">
        <v>6757</v>
      </c>
      <c r="H1378" s="594">
        <v>48825040</v>
      </c>
    </row>
    <row r="1379" spans="1:8" ht="36.4" customHeight="1">
      <c r="A1379" s="505">
        <v>1954</v>
      </c>
      <c r="B1379" s="505" t="s">
        <v>970</v>
      </c>
      <c r="C1379" s="505" t="s">
        <v>888</v>
      </c>
      <c r="D1379" s="505" t="s">
        <v>970</v>
      </c>
      <c r="E1379" s="505" t="s">
        <v>889</v>
      </c>
      <c r="G1379" s="505">
        <v>6757</v>
      </c>
      <c r="H1379" s="594">
        <v>97180000</v>
      </c>
    </row>
    <row r="1380" spans="1:8" ht="48" customHeight="1">
      <c r="A1380" s="505">
        <v>1955</v>
      </c>
      <c r="B1380" s="505" t="s">
        <v>2164</v>
      </c>
      <c r="C1380" s="505" t="s">
        <v>890</v>
      </c>
      <c r="D1380" s="505" t="s">
        <v>2164</v>
      </c>
      <c r="E1380" s="505" t="s">
        <v>891</v>
      </c>
      <c r="G1380" s="505">
        <v>6757</v>
      </c>
      <c r="H1380" s="594">
        <v>38664120</v>
      </c>
    </row>
    <row r="1381" spans="1:8" ht="24.75" customHeight="1">
      <c r="A1381" s="505">
        <v>1956</v>
      </c>
      <c r="B1381" s="505" t="s">
        <v>2409</v>
      </c>
      <c r="C1381" s="505" t="s">
        <v>892</v>
      </c>
      <c r="D1381" s="505" t="s">
        <v>2409</v>
      </c>
      <c r="E1381" s="505" t="s">
        <v>893</v>
      </c>
      <c r="G1381" s="505">
        <v>6757</v>
      </c>
      <c r="H1381" s="594">
        <v>185987000</v>
      </c>
    </row>
    <row r="1382" spans="1:8" ht="36.4" customHeight="1">
      <c r="A1382" s="505">
        <v>1957</v>
      </c>
      <c r="B1382" s="505" t="s">
        <v>1677</v>
      </c>
      <c r="C1382" s="505" t="s">
        <v>894</v>
      </c>
      <c r="D1382" s="505" t="s">
        <v>1677</v>
      </c>
      <c r="E1382" s="505" t="s">
        <v>1119</v>
      </c>
      <c r="G1382" s="505">
        <v>6757</v>
      </c>
      <c r="H1382" s="594">
        <v>97180000</v>
      </c>
    </row>
    <row r="1383" spans="1:8" ht="48" customHeight="1">
      <c r="A1383" s="505">
        <v>1958</v>
      </c>
      <c r="B1383" s="505" t="s">
        <v>2417</v>
      </c>
      <c r="C1383" s="505" t="s">
        <v>1120</v>
      </c>
      <c r="D1383" s="505" t="s">
        <v>2417</v>
      </c>
      <c r="E1383" s="505" t="s">
        <v>1121</v>
      </c>
      <c r="G1383" s="505">
        <v>6757</v>
      </c>
      <c r="H1383" s="594">
        <v>49104000</v>
      </c>
    </row>
    <row r="1384" spans="1:8" ht="24.75" customHeight="1">
      <c r="A1384" s="505">
        <v>1959</v>
      </c>
      <c r="B1384" s="505" t="s">
        <v>2417</v>
      </c>
      <c r="C1384" s="505" t="s">
        <v>1122</v>
      </c>
      <c r="D1384" s="505" t="s">
        <v>2417</v>
      </c>
      <c r="E1384" s="505" t="s">
        <v>1123</v>
      </c>
      <c r="G1384" s="505">
        <v>6757</v>
      </c>
      <c r="H1384" s="594">
        <v>185987000</v>
      </c>
    </row>
    <row r="1385" spans="1:8" ht="36.4" customHeight="1">
      <c r="A1385" s="505">
        <v>1960</v>
      </c>
      <c r="B1385" s="505" t="s">
        <v>482</v>
      </c>
      <c r="C1385" s="505" t="s">
        <v>1124</v>
      </c>
      <c r="D1385" s="505" t="s">
        <v>482</v>
      </c>
      <c r="E1385" s="505" t="s">
        <v>1125</v>
      </c>
      <c r="G1385" s="505">
        <v>6757</v>
      </c>
      <c r="H1385" s="594">
        <v>185987000</v>
      </c>
    </row>
    <row r="1386" spans="1:8" ht="36.4" customHeight="1">
      <c r="A1386" s="505">
        <v>1970</v>
      </c>
      <c r="B1386" s="505" t="s">
        <v>482</v>
      </c>
      <c r="C1386" s="505" t="s">
        <v>1126</v>
      </c>
      <c r="D1386" s="505" t="s">
        <v>482</v>
      </c>
      <c r="E1386" s="505" t="s">
        <v>1127</v>
      </c>
      <c r="G1386" s="505">
        <v>6757</v>
      </c>
      <c r="H1386" s="594">
        <v>58656400</v>
      </c>
    </row>
    <row r="1387" spans="1:8" ht="36.4" customHeight="1">
      <c r="A1387" s="505">
        <v>1971</v>
      </c>
      <c r="B1387" s="505" t="s">
        <v>2531</v>
      </c>
      <c r="C1387" s="505" t="s">
        <v>1128</v>
      </c>
      <c r="D1387" s="505" t="s">
        <v>2531</v>
      </c>
      <c r="E1387" s="505" t="s">
        <v>1129</v>
      </c>
      <c r="G1387" s="505">
        <v>6757</v>
      </c>
      <c r="H1387" s="594">
        <v>97180000</v>
      </c>
    </row>
    <row r="1388" spans="1:8" ht="36.4" customHeight="1">
      <c r="A1388" s="505">
        <v>1972</v>
      </c>
      <c r="B1388" s="505" t="s">
        <v>2276</v>
      </c>
      <c r="C1388" s="505" t="s">
        <v>1130</v>
      </c>
      <c r="D1388" s="505" t="s">
        <v>2276</v>
      </c>
      <c r="E1388" s="505" t="s">
        <v>1131</v>
      </c>
      <c r="G1388" s="505">
        <v>6757</v>
      </c>
      <c r="H1388" s="594">
        <v>97180000</v>
      </c>
    </row>
    <row r="1389" spans="1:8" ht="36.4" customHeight="1">
      <c r="A1389" s="505">
        <v>1973</v>
      </c>
      <c r="B1389" s="505" t="s">
        <v>2518</v>
      </c>
      <c r="C1389" s="505" t="s">
        <v>1132</v>
      </c>
      <c r="D1389" s="505" t="s">
        <v>2518</v>
      </c>
      <c r="E1389" s="505" t="s">
        <v>1133</v>
      </c>
      <c r="G1389" s="505">
        <v>6757</v>
      </c>
      <c r="H1389" s="594">
        <v>97180000</v>
      </c>
    </row>
    <row r="1390" spans="1:8" ht="48" customHeight="1">
      <c r="A1390" s="505">
        <v>1974</v>
      </c>
      <c r="B1390" s="505" t="s">
        <v>922</v>
      </c>
      <c r="C1390" s="505" t="s">
        <v>1134</v>
      </c>
      <c r="D1390" s="505" t="s">
        <v>922</v>
      </c>
      <c r="E1390" s="505" t="s">
        <v>1135</v>
      </c>
      <c r="G1390" s="505">
        <v>6757</v>
      </c>
      <c r="H1390" s="594">
        <v>64042480</v>
      </c>
    </row>
    <row r="1391" spans="1:8" ht="48" customHeight="1">
      <c r="A1391" s="505">
        <v>1975</v>
      </c>
      <c r="B1391" s="505" t="s">
        <v>922</v>
      </c>
      <c r="C1391" s="505" t="s">
        <v>1136</v>
      </c>
      <c r="D1391" s="505" t="s">
        <v>922</v>
      </c>
      <c r="E1391" s="505" t="s">
        <v>1137</v>
      </c>
      <c r="G1391" s="505">
        <v>6757</v>
      </c>
      <c r="H1391" s="594">
        <v>371974000</v>
      </c>
    </row>
    <row r="1392" spans="1:8" ht="36.4" customHeight="1">
      <c r="A1392" s="505">
        <v>1976</v>
      </c>
      <c r="B1392" s="505" t="s">
        <v>248</v>
      </c>
      <c r="C1392" s="505">
        <v>9167</v>
      </c>
      <c r="D1392" s="505" t="s">
        <v>248</v>
      </c>
      <c r="E1392" s="505" t="s">
        <v>1138</v>
      </c>
      <c r="G1392" s="505">
        <v>6757</v>
      </c>
      <c r="H1392" s="594">
        <v>90000000</v>
      </c>
    </row>
    <row r="1393" spans="1:8" ht="36.4" customHeight="1">
      <c r="A1393" s="505">
        <v>1977</v>
      </c>
      <c r="B1393" s="505" t="s">
        <v>1334</v>
      </c>
      <c r="C1393" s="505" t="s">
        <v>1139</v>
      </c>
      <c r="D1393" s="505" t="s">
        <v>1334</v>
      </c>
      <c r="E1393" s="505" t="s">
        <v>1140</v>
      </c>
      <c r="G1393" s="505">
        <v>6757</v>
      </c>
      <c r="H1393" s="594">
        <v>138091000</v>
      </c>
    </row>
    <row r="1394" spans="1:8" ht="48" customHeight="1">
      <c r="A1394" s="505">
        <v>1978</v>
      </c>
      <c r="B1394" s="505" t="s">
        <v>1495</v>
      </c>
      <c r="C1394" s="505">
        <v>10198</v>
      </c>
      <c r="D1394" s="505" t="s">
        <v>1495</v>
      </c>
      <c r="E1394" s="505" t="s">
        <v>1141</v>
      </c>
      <c r="G1394" s="505">
        <v>6757</v>
      </c>
      <c r="H1394" s="594">
        <v>88000000</v>
      </c>
    </row>
    <row r="1395" spans="1:8" ht="48" customHeight="1">
      <c r="A1395" s="505">
        <v>1979</v>
      </c>
      <c r="B1395" s="505" t="s">
        <v>2177</v>
      </c>
      <c r="C1395" s="505">
        <v>1101</v>
      </c>
      <c r="D1395" s="505" t="s">
        <v>2177</v>
      </c>
      <c r="E1395" s="505" t="s">
        <v>2178</v>
      </c>
      <c r="G1395" s="505">
        <v>6757</v>
      </c>
      <c r="H1395" s="594">
        <v>2000000</v>
      </c>
    </row>
    <row r="1396" spans="1:8" ht="13.9" customHeight="1">
      <c r="A1396" s="505">
        <v>1980</v>
      </c>
      <c r="B1396" s="505" t="s">
        <v>2429</v>
      </c>
      <c r="G1396" s="505"/>
      <c r="H1396" s="594">
        <v>2615260000</v>
      </c>
    </row>
    <row r="1397" spans="1:8" ht="13.9" customHeight="1">
      <c r="A1397" s="505">
        <v>1981</v>
      </c>
      <c r="B1397" s="505" t="s">
        <v>2430</v>
      </c>
      <c r="G1397" s="505"/>
      <c r="H1397" s="594">
        <v>2615260000</v>
      </c>
    </row>
    <row r="1398" spans="1:8" ht="13.9" customHeight="1">
      <c r="A1398" s="505">
        <v>1982</v>
      </c>
      <c r="B1398" s="505" t="s">
        <v>2431</v>
      </c>
      <c r="G1398" s="505"/>
      <c r="H1398" s="594">
        <v>2615260000</v>
      </c>
    </row>
    <row r="1399" spans="1:8" ht="36.4" customHeight="1">
      <c r="A1399" s="505">
        <v>1986</v>
      </c>
      <c r="B1399" s="505" t="s">
        <v>2223</v>
      </c>
      <c r="C1399" s="505" t="s">
        <v>1142</v>
      </c>
      <c r="D1399" s="505" t="s">
        <v>2223</v>
      </c>
      <c r="E1399" s="505" t="s">
        <v>1143</v>
      </c>
      <c r="G1399" s="505">
        <v>6905</v>
      </c>
      <c r="H1399" s="594">
        <v>69000000</v>
      </c>
    </row>
    <row r="1400" spans="1:8" ht="36.4" customHeight="1">
      <c r="A1400" s="505">
        <v>1987</v>
      </c>
      <c r="B1400" s="505" t="s">
        <v>2223</v>
      </c>
      <c r="C1400" s="505" t="s">
        <v>1144</v>
      </c>
      <c r="D1400" s="505" t="s">
        <v>2223</v>
      </c>
      <c r="E1400" s="505" t="s">
        <v>1145</v>
      </c>
      <c r="G1400" s="505">
        <v>6905</v>
      </c>
      <c r="H1400" s="594">
        <v>29000000</v>
      </c>
    </row>
    <row r="1401" spans="1:8" ht="36.4" customHeight="1">
      <c r="A1401" s="505">
        <v>1988</v>
      </c>
      <c r="B1401" s="505" t="s">
        <v>1168</v>
      </c>
      <c r="C1401" s="505" t="s">
        <v>1146</v>
      </c>
      <c r="D1401" s="505" t="s">
        <v>1168</v>
      </c>
      <c r="E1401" s="505" t="s">
        <v>505</v>
      </c>
      <c r="G1401" s="505">
        <v>6905</v>
      </c>
      <c r="H1401" s="594">
        <v>18550000</v>
      </c>
    </row>
    <row r="1402" spans="1:8" ht="60.4" customHeight="1">
      <c r="A1402" s="505">
        <v>1989</v>
      </c>
      <c r="B1402" s="505" t="s">
        <v>910</v>
      </c>
      <c r="C1402" s="505" t="s">
        <v>506</v>
      </c>
      <c r="D1402" s="505" t="s">
        <v>910</v>
      </c>
      <c r="E1402" s="505" t="s">
        <v>507</v>
      </c>
      <c r="G1402" s="505">
        <v>6905</v>
      </c>
      <c r="H1402" s="594">
        <v>21000000</v>
      </c>
    </row>
    <row r="1403" spans="1:8" ht="36.4" customHeight="1">
      <c r="A1403" s="505">
        <v>1990</v>
      </c>
      <c r="B1403" s="505" t="s">
        <v>910</v>
      </c>
      <c r="C1403" s="505" t="s">
        <v>508</v>
      </c>
      <c r="D1403" s="505" t="s">
        <v>910</v>
      </c>
      <c r="E1403" s="505" t="s">
        <v>509</v>
      </c>
      <c r="G1403" s="505">
        <v>6905</v>
      </c>
      <c r="H1403" s="594">
        <v>16000000</v>
      </c>
    </row>
    <row r="1404" spans="1:8" ht="36.4" customHeight="1">
      <c r="A1404" s="505">
        <v>2000</v>
      </c>
      <c r="B1404" s="505" t="s">
        <v>910</v>
      </c>
      <c r="C1404" s="505" t="s">
        <v>510</v>
      </c>
      <c r="D1404" s="505" t="s">
        <v>910</v>
      </c>
      <c r="E1404" s="505" t="s">
        <v>511</v>
      </c>
      <c r="G1404" s="505">
        <v>6905</v>
      </c>
      <c r="H1404" s="594">
        <v>89815000</v>
      </c>
    </row>
    <row r="1405" spans="1:8" ht="48" customHeight="1">
      <c r="A1405" s="505">
        <v>2001</v>
      </c>
      <c r="B1405" s="505" t="s">
        <v>512</v>
      </c>
      <c r="C1405" s="505" t="s">
        <v>513</v>
      </c>
      <c r="D1405" s="505" t="s">
        <v>512</v>
      </c>
      <c r="E1405" s="505" t="s">
        <v>514</v>
      </c>
      <c r="G1405" s="505">
        <v>6905</v>
      </c>
      <c r="H1405" s="594">
        <v>15250000</v>
      </c>
    </row>
    <row r="1406" spans="1:8" ht="24.75" customHeight="1">
      <c r="A1406" s="505">
        <v>2002</v>
      </c>
      <c r="B1406" s="505" t="s">
        <v>648</v>
      </c>
      <c r="C1406" s="505" t="s">
        <v>515</v>
      </c>
      <c r="D1406" s="505" t="s">
        <v>648</v>
      </c>
      <c r="E1406" s="505" t="s">
        <v>516</v>
      </c>
      <c r="G1406" s="505">
        <v>6905</v>
      </c>
      <c r="H1406" s="594">
        <v>27643000</v>
      </c>
    </row>
    <row r="1407" spans="1:8" ht="36.4" customHeight="1">
      <c r="A1407" s="505">
        <v>2003</v>
      </c>
      <c r="B1407" s="505" t="s">
        <v>48</v>
      </c>
      <c r="C1407" s="505" t="s">
        <v>517</v>
      </c>
      <c r="D1407" s="505" t="s">
        <v>48</v>
      </c>
      <c r="E1407" s="505" t="s">
        <v>518</v>
      </c>
      <c r="G1407" s="505">
        <v>6905</v>
      </c>
      <c r="H1407" s="594">
        <v>54000000</v>
      </c>
    </row>
    <row r="1408" spans="1:8" ht="24.75" customHeight="1">
      <c r="A1408" s="505">
        <v>2004</v>
      </c>
      <c r="B1408" s="505" t="s">
        <v>48</v>
      </c>
      <c r="C1408" s="505" t="s">
        <v>519</v>
      </c>
      <c r="D1408" s="505" t="s">
        <v>48</v>
      </c>
      <c r="E1408" s="505" t="s">
        <v>520</v>
      </c>
      <c r="G1408" s="505">
        <v>6905</v>
      </c>
      <c r="H1408" s="594">
        <v>48116100</v>
      </c>
    </row>
    <row r="1409" spans="1:8" ht="36.4" customHeight="1">
      <c r="A1409" s="505">
        <v>2005</v>
      </c>
      <c r="B1409" s="505" t="s">
        <v>48</v>
      </c>
      <c r="C1409" s="505" t="s">
        <v>521</v>
      </c>
      <c r="D1409" s="505" t="s">
        <v>48</v>
      </c>
      <c r="E1409" s="505" t="s">
        <v>522</v>
      </c>
      <c r="G1409" s="505">
        <v>6905</v>
      </c>
      <c r="H1409" s="594">
        <v>83773000</v>
      </c>
    </row>
    <row r="1410" spans="1:8" ht="48" customHeight="1">
      <c r="A1410" s="505">
        <v>2006</v>
      </c>
      <c r="B1410" s="505" t="s">
        <v>523</v>
      </c>
      <c r="C1410" s="505" t="s">
        <v>524</v>
      </c>
      <c r="D1410" s="505" t="s">
        <v>523</v>
      </c>
      <c r="E1410" s="505" t="s">
        <v>525</v>
      </c>
      <c r="G1410" s="505">
        <v>6905</v>
      </c>
      <c r="H1410" s="594">
        <v>88275000</v>
      </c>
    </row>
    <row r="1411" spans="1:8" ht="36.4" customHeight="1">
      <c r="A1411" s="505">
        <v>2007</v>
      </c>
      <c r="B1411" s="505" t="s">
        <v>523</v>
      </c>
      <c r="C1411" s="505" t="s">
        <v>526</v>
      </c>
      <c r="D1411" s="505" t="s">
        <v>523</v>
      </c>
      <c r="E1411" s="505" t="s">
        <v>527</v>
      </c>
      <c r="G1411" s="505">
        <v>6905</v>
      </c>
      <c r="H1411" s="594">
        <v>88300000</v>
      </c>
    </row>
    <row r="1412" spans="1:8" ht="13.9" customHeight="1">
      <c r="A1412" s="505">
        <v>2008</v>
      </c>
      <c r="B1412" s="505" t="s">
        <v>2203</v>
      </c>
      <c r="G1412" s="505"/>
      <c r="H1412" s="594">
        <v>648722100</v>
      </c>
    </row>
    <row r="1413" spans="1:8" ht="48" customHeight="1">
      <c r="A1413" s="505">
        <v>2009</v>
      </c>
      <c r="B1413" s="505" t="s">
        <v>2109</v>
      </c>
      <c r="C1413" s="505" t="s">
        <v>528</v>
      </c>
      <c r="D1413" s="505" t="s">
        <v>2109</v>
      </c>
      <c r="E1413" s="505" t="s">
        <v>529</v>
      </c>
      <c r="G1413" s="505">
        <v>6906</v>
      </c>
      <c r="H1413" s="594">
        <v>33685000</v>
      </c>
    </row>
    <row r="1414" spans="1:8" ht="48" customHeight="1">
      <c r="A1414" s="505">
        <v>2010</v>
      </c>
      <c r="B1414" s="505" t="s">
        <v>523</v>
      </c>
      <c r="C1414" s="505" t="s">
        <v>530</v>
      </c>
      <c r="D1414" s="505" t="s">
        <v>523</v>
      </c>
      <c r="E1414" s="505" t="s">
        <v>531</v>
      </c>
      <c r="G1414" s="505">
        <v>6906</v>
      </c>
      <c r="H1414" s="594">
        <v>148175000</v>
      </c>
    </row>
    <row r="1415" spans="1:8" ht="13.9" customHeight="1">
      <c r="A1415" s="505">
        <v>2011</v>
      </c>
      <c r="B1415" s="505" t="s">
        <v>2206</v>
      </c>
      <c r="G1415" s="505"/>
      <c r="H1415" s="594">
        <v>181860000</v>
      </c>
    </row>
    <row r="1416" spans="1:8" ht="36.4" customHeight="1">
      <c r="A1416" s="505">
        <v>2012</v>
      </c>
      <c r="B1416" s="505" t="s">
        <v>1153</v>
      </c>
      <c r="C1416" s="505" t="s">
        <v>532</v>
      </c>
      <c r="D1416" s="505" t="s">
        <v>1153</v>
      </c>
      <c r="E1416" s="505" t="s">
        <v>533</v>
      </c>
      <c r="G1416" s="505">
        <v>6907</v>
      </c>
      <c r="H1416" s="594">
        <v>60795900</v>
      </c>
    </row>
    <row r="1417" spans="1:8" ht="60.4" customHeight="1">
      <c r="A1417" s="505">
        <v>2013</v>
      </c>
      <c r="B1417" s="505" t="s">
        <v>1196</v>
      </c>
      <c r="C1417" s="505" t="s">
        <v>534</v>
      </c>
      <c r="D1417" s="505" t="s">
        <v>1196</v>
      </c>
      <c r="E1417" s="505" t="s">
        <v>535</v>
      </c>
      <c r="G1417" s="505">
        <v>6907</v>
      </c>
      <c r="H1417" s="594">
        <v>27948000</v>
      </c>
    </row>
    <row r="1418" spans="1:8" ht="48" customHeight="1">
      <c r="A1418" s="505">
        <v>2014</v>
      </c>
      <c r="B1418" s="505" t="s">
        <v>2377</v>
      </c>
      <c r="C1418" s="505" t="s">
        <v>536</v>
      </c>
      <c r="D1418" s="505" t="s">
        <v>2377</v>
      </c>
      <c r="E1418" s="505" t="s">
        <v>537</v>
      </c>
      <c r="G1418" s="505">
        <v>6907</v>
      </c>
      <c r="H1418" s="594">
        <v>64735000</v>
      </c>
    </row>
    <row r="1419" spans="1:8" ht="48" customHeight="1">
      <c r="A1419" s="505">
        <v>2015</v>
      </c>
      <c r="B1419" s="505" t="s">
        <v>2531</v>
      </c>
      <c r="C1419" s="505" t="s">
        <v>538</v>
      </c>
      <c r="D1419" s="505" t="s">
        <v>2531</v>
      </c>
      <c r="E1419" s="505" t="s">
        <v>539</v>
      </c>
      <c r="G1419" s="505">
        <v>6907</v>
      </c>
      <c r="H1419" s="594">
        <v>73169900</v>
      </c>
    </row>
    <row r="1420" spans="1:8" ht="36.4" customHeight="1">
      <c r="A1420" s="505">
        <v>2016</v>
      </c>
      <c r="B1420" s="505" t="s">
        <v>2276</v>
      </c>
      <c r="C1420" s="505" t="s">
        <v>540</v>
      </c>
      <c r="D1420" s="505" t="s">
        <v>2276</v>
      </c>
      <c r="E1420" s="505" t="s">
        <v>541</v>
      </c>
      <c r="G1420" s="505">
        <v>6907</v>
      </c>
      <c r="H1420" s="594">
        <v>44007700</v>
      </c>
    </row>
    <row r="1421" spans="1:8" ht="36.4" customHeight="1">
      <c r="A1421" s="505">
        <v>2017</v>
      </c>
      <c r="B1421" s="505" t="s">
        <v>927</v>
      </c>
      <c r="C1421" s="505" t="s">
        <v>542</v>
      </c>
      <c r="D1421" s="505" t="s">
        <v>927</v>
      </c>
      <c r="E1421" s="505" t="s">
        <v>543</v>
      </c>
      <c r="G1421" s="505">
        <v>6907</v>
      </c>
      <c r="H1421" s="594">
        <v>42343290</v>
      </c>
    </row>
    <row r="1422" spans="1:8" ht="36.4" customHeight="1">
      <c r="A1422" s="505">
        <v>2027</v>
      </c>
      <c r="B1422" s="505" t="s">
        <v>927</v>
      </c>
      <c r="C1422" s="505" t="s">
        <v>544</v>
      </c>
      <c r="D1422" s="505" t="s">
        <v>927</v>
      </c>
      <c r="E1422" s="505" t="s">
        <v>545</v>
      </c>
      <c r="G1422" s="505">
        <v>6907</v>
      </c>
      <c r="H1422" s="594">
        <v>16841550</v>
      </c>
    </row>
    <row r="1423" spans="1:8" ht="48" customHeight="1">
      <c r="A1423" s="505">
        <v>2028</v>
      </c>
      <c r="B1423" s="505" t="s">
        <v>1285</v>
      </c>
      <c r="C1423" s="505" t="s">
        <v>546</v>
      </c>
      <c r="D1423" s="505" t="s">
        <v>1285</v>
      </c>
      <c r="E1423" s="505" t="s">
        <v>547</v>
      </c>
      <c r="G1423" s="505">
        <v>6907</v>
      </c>
      <c r="H1423" s="594">
        <v>35164000</v>
      </c>
    </row>
    <row r="1424" spans="1:8" ht="36.4" customHeight="1">
      <c r="A1424" s="505">
        <v>2029</v>
      </c>
      <c r="B1424" s="505" t="s">
        <v>861</v>
      </c>
      <c r="C1424" s="505" t="s">
        <v>548</v>
      </c>
      <c r="D1424" s="505" t="s">
        <v>861</v>
      </c>
      <c r="E1424" s="505" t="s">
        <v>1350</v>
      </c>
      <c r="G1424" s="505">
        <v>6907</v>
      </c>
      <c r="H1424" s="594">
        <v>25815700</v>
      </c>
    </row>
    <row r="1425" spans="1:8" ht="36.4" customHeight="1">
      <c r="A1425" s="505">
        <v>2030</v>
      </c>
      <c r="B1425" s="505" t="s">
        <v>2298</v>
      </c>
      <c r="C1425" s="505" t="s">
        <v>1351</v>
      </c>
      <c r="D1425" s="505" t="s">
        <v>2298</v>
      </c>
      <c r="E1425" s="505" t="s">
        <v>1352</v>
      </c>
      <c r="G1425" s="505">
        <v>6907</v>
      </c>
      <c r="H1425" s="594">
        <v>10091500</v>
      </c>
    </row>
    <row r="1426" spans="1:8" ht="60.4" customHeight="1">
      <c r="A1426" s="505">
        <v>2031</v>
      </c>
      <c r="B1426" s="505" t="s">
        <v>512</v>
      </c>
      <c r="C1426" s="505" t="s">
        <v>1353</v>
      </c>
      <c r="D1426" s="505" t="s">
        <v>512</v>
      </c>
      <c r="E1426" s="505" t="s">
        <v>1354</v>
      </c>
      <c r="G1426" s="505">
        <v>6907</v>
      </c>
      <c r="H1426" s="594">
        <v>49168000</v>
      </c>
    </row>
    <row r="1427" spans="1:8" ht="36.4" customHeight="1">
      <c r="A1427" s="505">
        <v>2032</v>
      </c>
      <c r="B1427" s="505" t="s">
        <v>633</v>
      </c>
      <c r="C1427" s="505" t="s">
        <v>1355</v>
      </c>
      <c r="D1427" s="505" t="s">
        <v>633</v>
      </c>
      <c r="E1427" s="505" t="s">
        <v>172</v>
      </c>
      <c r="G1427" s="505">
        <v>6907</v>
      </c>
      <c r="H1427" s="594">
        <v>49102460</v>
      </c>
    </row>
    <row r="1428" spans="1:8" ht="36.4" customHeight="1">
      <c r="A1428" s="505">
        <v>2033</v>
      </c>
      <c r="B1428" s="505" t="s">
        <v>633</v>
      </c>
      <c r="C1428" s="505" t="s">
        <v>173</v>
      </c>
      <c r="D1428" s="505" t="s">
        <v>633</v>
      </c>
      <c r="E1428" s="505" t="s">
        <v>174</v>
      </c>
      <c r="G1428" s="505">
        <v>6907</v>
      </c>
      <c r="H1428" s="594">
        <v>9791100</v>
      </c>
    </row>
    <row r="1429" spans="1:8" ht="13.9" customHeight="1">
      <c r="A1429" s="505">
        <v>2034</v>
      </c>
      <c r="B1429" s="505" t="s">
        <v>750</v>
      </c>
      <c r="G1429" s="505"/>
      <c r="H1429" s="594">
        <v>508974100</v>
      </c>
    </row>
    <row r="1430" spans="1:8" ht="48" customHeight="1">
      <c r="A1430" s="505">
        <v>2035</v>
      </c>
      <c r="B1430" s="505" t="s">
        <v>2414</v>
      </c>
      <c r="C1430" s="505" t="s">
        <v>175</v>
      </c>
      <c r="D1430" s="505" t="s">
        <v>2414</v>
      </c>
      <c r="E1430" s="505" t="s">
        <v>650</v>
      </c>
      <c r="G1430" s="505">
        <v>6921</v>
      </c>
      <c r="H1430" s="594">
        <v>31111500</v>
      </c>
    </row>
    <row r="1431" spans="1:8" ht="36.4" customHeight="1">
      <c r="A1431" s="505">
        <v>2036</v>
      </c>
      <c r="B1431" s="505" t="s">
        <v>2414</v>
      </c>
      <c r="C1431" s="505" t="s">
        <v>651</v>
      </c>
      <c r="D1431" s="505" t="s">
        <v>2414</v>
      </c>
      <c r="E1431" s="505" t="s">
        <v>652</v>
      </c>
      <c r="G1431" s="505">
        <v>6921</v>
      </c>
      <c r="H1431" s="594">
        <v>13344500</v>
      </c>
    </row>
    <row r="1432" spans="1:8" ht="83.65" customHeight="1">
      <c r="A1432" s="505">
        <v>2037</v>
      </c>
      <c r="B1432" s="505" t="s">
        <v>1950</v>
      </c>
      <c r="C1432" s="505" t="s">
        <v>653</v>
      </c>
      <c r="D1432" s="505" t="s">
        <v>1950</v>
      </c>
      <c r="E1432" s="505" t="s">
        <v>654</v>
      </c>
      <c r="G1432" s="505">
        <v>6921</v>
      </c>
      <c r="H1432" s="594">
        <v>37702725</v>
      </c>
    </row>
    <row r="1433" spans="1:8" ht="36.4" customHeight="1">
      <c r="A1433" s="505">
        <v>2038</v>
      </c>
      <c r="B1433" s="505" t="s">
        <v>1950</v>
      </c>
      <c r="C1433" s="505" t="s">
        <v>655</v>
      </c>
      <c r="D1433" s="505" t="s">
        <v>1950</v>
      </c>
      <c r="E1433" s="505" t="s">
        <v>656</v>
      </c>
      <c r="G1433" s="505">
        <v>6921</v>
      </c>
      <c r="H1433" s="594">
        <v>15702500</v>
      </c>
    </row>
    <row r="1434" spans="1:8" ht="36.4" customHeight="1">
      <c r="A1434" s="505">
        <v>2039</v>
      </c>
      <c r="B1434" s="505" t="s">
        <v>2276</v>
      </c>
      <c r="C1434" s="505">
        <v>180</v>
      </c>
      <c r="D1434" s="505" t="s">
        <v>2276</v>
      </c>
      <c r="E1434" s="505" t="s">
        <v>657</v>
      </c>
      <c r="G1434" s="505">
        <v>6921</v>
      </c>
      <c r="H1434" s="594">
        <v>9133000</v>
      </c>
    </row>
    <row r="1435" spans="1:8" ht="36.4" customHeight="1">
      <c r="A1435" s="505">
        <v>2040</v>
      </c>
      <c r="B1435" s="505" t="s">
        <v>2276</v>
      </c>
      <c r="C1435" s="505" t="s">
        <v>658</v>
      </c>
      <c r="D1435" s="505" t="s">
        <v>2276</v>
      </c>
      <c r="E1435" s="505" t="s">
        <v>659</v>
      </c>
      <c r="G1435" s="505">
        <v>6921</v>
      </c>
      <c r="H1435" s="594">
        <v>19238625</v>
      </c>
    </row>
    <row r="1436" spans="1:8" ht="13.9" customHeight="1">
      <c r="A1436" s="505">
        <v>2041</v>
      </c>
      <c r="B1436" s="505" t="s">
        <v>1834</v>
      </c>
      <c r="C1436" s="505" t="s">
        <v>660</v>
      </c>
      <c r="D1436" s="505" t="s">
        <v>1834</v>
      </c>
      <c r="E1436" s="505" t="s">
        <v>661</v>
      </c>
      <c r="G1436" s="505">
        <v>6921</v>
      </c>
      <c r="H1436" s="594">
        <v>89759500</v>
      </c>
    </row>
    <row r="1437" spans="1:8" ht="48" customHeight="1">
      <c r="A1437" s="505">
        <v>2042</v>
      </c>
      <c r="B1437" s="505" t="s">
        <v>251</v>
      </c>
      <c r="C1437" s="505" t="s">
        <v>662</v>
      </c>
      <c r="D1437" s="505" t="s">
        <v>251</v>
      </c>
      <c r="E1437" s="505" t="s">
        <v>663</v>
      </c>
      <c r="G1437" s="505">
        <v>6921</v>
      </c>
      <c r="H1437" s="594">
        <v>11618250</v>
      </c>
    </row>
    <row r="1438" spans="1:8" ht="13.9" customHeight="1">
      <c r="A1438" s="505">
        <v>2043</v>
      </c>
      <c r="B1438" s="505" t="s">
        <v>1150</v>
      </c>
      <c r="G1438" s="505"/>
      <c r="H1438" s="594">
        <v>227610600</v>
      </c>
    </row>
    <row r="1439" spans="1:8" ht="48" customHeight="1">
      <c r="A1439" s="505">
        <v>2044</v>
      </c>
      <c r="B1439" s="505" t="s">
        <v>1285</v>
      </c>
      <c r="C1439" s="505" t="s">
        <v>664</v>
      </c>
      <c r="D1439" s="505" t="s">
        <v>1285</v>
      </c>
      <c r="E1439" s="505" t="s">
        <v>665</v>
      </c>
      <c r="G1439" s="505">
        <v>6949</v>
      </c>
      <c r="H1439" s="594">
        <v>119861280</v>
      </c>
    </row>
    <row r="1440" spans="1:8" ht="48" customHeight="1">
      <c r="A1440" s="505">
        <v>2054</v>
      </c>
      <c r="B1440" s="505" t="s">
        <v>1334</v>
      </c>
      <c r="C1440" s="505" t="s">
        <v>666</v>
      </c>
      <c r="D1440" s="505" t="s">
        <v>1334</v>
      </c>
      <c r="E1440" s="505" t="s">
        <v>667</v>
      </c>
      <c r="G1440" s="505">
        <v>6949</v>
      </c>
      <c r="H1440" s="594">
        <v>44303900</v>
      </c>
    </row>
    <row r="1441" spans="1:8" ht="36.4" customHeight="1">
      <c r="A1441" s="505">
        <v>2055</v>
      </c>
      <c r="B1441" s="505" t="s">
        <v>1432</v>
      </c>
      <c r="C1441" s="505" t="s">
        <v>668</v>
      </c>
      <c r="D1441" s="505" t="s">
        <v>1432</v>
      </c>
      <c r="E1441" s="505" t="s">
        <v>669</v>
      </c>
      <c r="G1441" s="505">
        <v>6949</v>
      </c>
      <c r="H1441" s="594">
        <v>49833300</v>
      </c>
    </row>
    <row r="1442" spans="1:8" ht="48" customHeight="1">
      <c r="A1442" s="505">
        <v>2056</v>
      </c>
      <c r="B1442" s="505" t="s">
        <v>1432</v>
      </c>
      <c r="C1442" s="505" t="s">
        <v>670</v>
      </c>
      <c r="D1442" s="505" t="s">
        <v>1432</v>
      </c>
      <c r="E1442" s="505" t="s">
        <v>671</v>
      </c>
      <c r="G1442" s="505">
        <v>6949</v>
      </c>
      <c r="H1442" s="594">
        <v>37506300</v>
      </c>
    </row>
    <row r="1443" spans="1:8" ht="13.9" customHeight="1">
      <c r="A1443" s="505">
        <v>2057</v>
      </c>
      <c r="B1443" s="505" t="s">
        <v>1724</v>
      </c>
      <c r="G1443" s="505"/>
      <c r="H1443" s="594">
        <v>251504780</v>
      </c>
    </row>
    <row r="1444" spans="1:8" ht="13.9" customHeight="1">
      <c r="A1444" s="505">
        <v>2058</v>
      </c>
      <c r="B1444" s="505" t="s">
        <v>1151</v>
      </c>
      <c r="G1444" s="505"/>
      <c r="H1444" s="594">
        <v>1818671580</v>
      </c>
    </row>
    <row r="1445" spans="1:8" ht="13.9" customHeight="1">
      <c r="A1445" s="505">
        <v>2059</v>
      </c>
      <c r="B1445" s="505" t="s">
        <v>1152</v>
      </c>
      <c r="G1445" s="505"/>
      <c r="H1445" s="594">
        <v>1818671580</v>
      </c>
    </row>
    <row r="1446" spans="1:8" ht="48" customHeight="1">
      <c r="A1446" s="505">
        <v>2063</v>
      </c>
      <c r="B1446" s="505" t="s">
        <v>251</v>
      </c>
      <c r="C1446" s="505" t="s">
        <v>662</v>
      </c>
      <c r="D1446" s="505" t="s">
        <v>251</v>
      </c>
      <c r="E1446" s="505" t="s">
        <v>663</v>
      </c>
      <c r="G1446" s="505">
        <v>7002</v>
      </c>
      <c r="H1446" s="594">
        <v>25611600</v>
      </c>
    </row>
    <row r="1447" spans="1:8" ht="13.9" customHeight="1">
      <c r="A1447" s="505">
        <v>2064</v>
      </c>
      <c r="B1447" s="505" t="s">
        <v>2487</v>
      </c>
      <c r="G1447" s="505"/>
      <c r="H1447" s="594">
        <v>25611600</v>
      </c>
    </row>
    <row r="1448" spans="1:8" ht="24.75" customHeight="1">
      <c r="A1448" s="505">
        <v>2065</v>
      </c>
      <c r="B1448" s="505" t="s">
        <v>1038</v>
      </c>
      <c r="C1448" s="505">
        <v>177</v>
      </c>
      <c r="D1448" s="505" t="s">
        <v>1038</v>
      </c>
      <c r="E1448" s="505" t="s">
        <v>672</v>
      </c>
      <c r="G1448" s="505">
        <v>7049</v>
      </c>
      <c r="H1448" s="594">
        <v>3075000</v>
      </c>
    </row>
    <row r="1449" spans="1:8" ht="24.75" customHeight="1">
      <c r="A1449" s="505">
        <v>2066</v>
      </c>
      <c r="B1449" s="505" t="s">
        <v>673</v>
      </c>
      <c r="C1449" s="505">
        <v>2191</v>
      </c>
      <c r="D1449" s="505" t="s">
        <v>673</v>
      </c>
      <c r="E1449" s="505" t="s">
        <v>674</v>
      </c>
      <c r="G1449" s="505">
        <v>7049</v>
      </c>
      <c r="H1449" s="594">
        <v>1925000</v>
      </c>
    </row>
    <row r="1450" spans="1:8" ht="24.75" customHeight="1">
      <c r="A1450" s="505">
        <v>2067</v>
      </c>
      <c r="B1450" s="505" t="s">
        <v>2382</v>
      </c>
      <c r="C1450" s="505">
        <v>280</v>
      </c>
      <c r="D1450" s="505" t="s">
        <v>2382</v>
      </c>
      <c r="E1450" s="505" t="s">
        <v>675</v>
      </c>
      <c r="G1450" s="505">
        <v>7049</v>
      </c>
      <c r="H1450" s="594">
        <v>3187500</v>
      </c>
    </row>
    <row r="1451" spans="1:8" ht="24.75" customHeight="1">
      <c r="A1451" s="505">
        <v>2068</v>
      </c>
      <c r="B1451" s="505" t="s">
        <v>1242</v>
      </c>
      <c r="C1451" s="505">
        <v>336</v>
      </c>
      <c r="D1451" s="505" t="s">
        <v>1242</v>
      </c>
      <c r="E1451" s="505" t="s">
        <v>676</v>
      </c>
      <c r="G1451" s="505">
        <v>7049</v>
      </c>
      <c r="H1451" s="594">
        <v>2337500</v>
      </c>
    </row>
    <row r="1452" spans="1:8" ht="24.75" customHeight="1">
      <c r="A1452" s="505">
        <v>2069</v>
      </c>
      <c r="B1452" s="505" t="s">
        <v>970</v>
      </c>
      <c r="C1452" s="505">
        <v>3126</v>
      </c>
      <c r="D1452" s="505" t="s">
        <v>970</v>
      </c>
      <c r="E1452" s="505" t="s">
        <v>677</v>
      </c>
      <c r="G1452" s="505">
        <v>7049</v>
      </c>
      <c r="H1452" s="594">
        <v>2062500</v>
      </c>
    </row>
    <row r="1453" spans="1:8" ht="24.75" customHeight="1">
      <c r="A1453" s="505">
        <v>2070</v>
      </c>
      <c r="B1453" s="505" t="s">
        <v>2409</v>
      </c>
      <c r="C1453" s="505">
        <v>404</v>
      </c>
      <c r="D1453" s="505" t="s">
        <v>2409</v>
      </c>
      <c r="E1453" s="505" t="s">
        <v>678</v>
      </c>
      <c r="G1453" s="505">
        <v>7049</v>
      </c>
      <c r="H1453" s="594">
        <v>4212500</v>
      </c>
    </row>
    <row r="1454" spans="1:8" ht="24.75" customHeight="1">
      <c r="A1454" s="505">
        <v>2071</v>
      </c>
      <c r="B1454" s="505" t="s">
        <v>1677</v>
      </c>
      <c r="C1454" s="505">
        <v>4117</v>
      </c>
      <c r="D1454" s="505" t="s">
        <v>1677</v>
      </c>
      <c r="E1454" s="505" t="s">
        <v>679</v>
      </c>
      <c r="G1454" s="505">
        <v>7049</v>
      </c>
      <c r="H1454" s="594">
        <v>5950000</v>
      </c>
    </row>
    <row r="1455" spans="1:8" ht="24.75" customHeight="1">
      <c r="A1455" s="505">
        <v>2072</v>
      </c>
      <c r="B1455" s="505" t="s">
        <v>2419</v>
      </c>
      <c r="C1455" s="505">
        <v>504</v>
      </c>
      <c r="D1455" s="505" t="s">
        <v>2419</v>
      </c>
      <c r="E1455" s="505" t="s">
        <v>680</v>
      </c>
      <c r="G1455" s="505">
        <v>7049</v>
      </c>
      <c r="H1455" s="594">
        <v>5362500</v>
      </c>
    </row>
    <row r="1456" spans="1:8" ht="24.75" customHeight="1">
      <c r="A1456" s="505">
        <v>2073</v>
      </c>
      <c r="B1456" s="505" t="s">
        <v>2527</v>
      </c>
      <c r="C1456" s="505">
        <v>5134</v>
      </c>
      <c r="D1456" s="505" t="s">
        <v>2527</v>
      </c>
      <c r="E1456" s="505" t="s">
        <v>681</v>
      </c>
      <c r="G1456" s="505">
        <v>7049</v>
      </c>
      <c r="H1456" s="594">
        <v>5612500</v>
      </c>
    </row>
    <row r="1457" spans="1:8" ht="24.75" customHeight="1">
      <c r="A1457" s="505">
        <v>2074</v>
      </c>
      <c r="B1457" s="505" t="s">
        <v>682</v>
      </c>
      <c r="C1457" s="505">
        <v>601</v>
      </c>
      <c r="D1457" s="505" t="s">
        <v>682</v>
      </c>
      <c r="E1457" s="505" t="s">
        <v>683</v>
      </c>
      <c r="G1457" s="505">
        <v>7049</v>
      </c>
      <c r="H1457" s="594">
        <v>4800000</v>
      </c>
    </row>
    <row r="1458" spans="1:8" ht="24.75" customHeight="1">
      <c r="A1458" s="505">
        <v>2075</v>
      </c>
      <c r="B1458" s="505" t="s">
        <v>2276</v>
      </c>
      <c r="C1458" s="505">
        <v>6122</v>
      </c>
      <c r="D1458" s="505" t="s">
        <v>2276</v>
      </c>
      <c r="E1458" s="505" t="s">
        <v>684</v>
      </c>
      <c r="G1458" s="505">
        <v>7049</v>
      </c>
      <c r="H1458" s="594">
        <v>3487500</v>
      </c>
    </row>
    <row r="1459" spans="1:8" ht="24.75" customHeight="1">
      <c r="A1459" s="505">
        <v>2076</v>
      </c>
      <c r="B1459" s="505" t="s">
        <v>2185</v>
      </c>
      <c r="C1459" s="505">
        <v>701</v>
      </c>
      <c r="D1459" s="505" t="s">
        <v>2185</v>
      </c>
      <c r="E1459" s="505" t="s">
        <v>685</v>
      </c>
      <c r="G1459" s="505">
        <v>7049</v>
      </c>
      <c r="H1459" s="594">
        <v>4075000</v>
      </c>
    </row>
    <row r="1460" spans="1:8" ht="24.75" customHeight="1">
      <c r="A1460" s="505">
        <v>2077</v>
      </c>
      <c r="B1460" s="505" t="s">
        <v>382</v>
      </c>
      <c r="C1460" s="505">
        <v>776</v>
      </c>
      <c r="D1460" s="505" t="s">
        <v>382</v>
      </c>
      <c r="E1460" s="505" t="s">
        <v>686</v>
      </c>
      <c r="G1460" s="505">
        <v>7049</v>
      </c>
      <c r="H1460" s="594">
        <v>5512500</v>
      </c>
    </row>
    <row r="1461" spans="1:8" ht="24.75" customHeight="1">
      <c r="A1461" s="505">
        <v>2078</v>
      </c>
      <c r="B1461" s="505" t="s">
        <v>918</v>
      </c>
      <c r="C1461" s="505">
        <v>7204</v>
      </c>
      <c r="D1461" s="505" t="s">
        <v>918</v>
      </c>
      <c r="E1461" s="505" t="s">
        <v>687</v>
      </c>
      <c r="G1461" s="505">
        <v>7049</v>
      </c>
      <c r="H1461" s="594">
        <v>5850000</v>
      </c>
    </row>
    <row r="1462" spans="1:8" ht="24.75" customHeight="1">
      <c r="A1462" s="505">
        <v>2079</v>
      </c>
      <c r="B1462" s="505" t="s">
        <v>281</v>
      </c>
      <c r="C1462" s="505">
        <v>8114</v>
      </c>
      <c r="D1462" s="505" t="s">
        <v>281</v>
      </c>
      <c r="E1462" s="505" t="s">
        <v>688</v>
      </c>
      <c r="G1462" s="505">
        <v>7049</v>
      </c>
      <c r="H1462" s="594">
        <v>4675000</v>
      </c>
    </row>
    <row r="1463" spans="1:8" ht="24.75" customHeight="1">
      <c r="A1463" s="505">
        <v>2080</v>
      </c>
      <c r="B1463" s="505" t="s">
        <v>1270</v>
      </c>
      <c r="C1463" s="505">
        <v>8209</v>
      </c>
      <c r="D1463" s="505" t="s">
        <v>1270</v>
      </c>
      <c r="E1463" s="505" t="s">
        <v>689</v>
      </c>
      <c r="G1463" s="505">
        <v>7049</v>
      </c>
      <c r="H1463" s="594">
        <v>5387500</v>
      </c>
    </row>
    <row r="1464" spans="1:8" ht="24.75" customHeight="1">
      <c r="A1464" s="505">
        <v>2081</v>
      </c>
      <c r="B1464" s="505" t="s">
        <v>377</v>
      </c>
      <c r="C1464" s="505">
        <v>9120</v>
      </c>
      <c r="D1464" s="505" t="s">
        <v>377</v>
      </c>
      <c r="E1464" s="505" t="s">
        <v>690</v>
      </c>
      <c r="G1464" s="505">
        <v>7049</v>
      </c>
      <c r="H1464" s="594">
        <v>3887500</v>
      </c>
    </row>
    <row r="1465" spans="1:8" ht="24.75" customHeight="1">
      <c r="A1465" s="505">
        <v>2091</v>
      </c>
      <c r="B1465" s="505" t="s">
        <v>1484</v>
      </c>
      <c r="C1465" s="505">
        <v>1004</v>
      </c>
      <c r="D1465" s="505" t="s">
        <v>1484</v>
      </c>
      <c r="E1465" s="505" t="s">
        <v>1920</v>
      </c>
      <c r="G1465" s="505">
        <v>7049</v>
      </c>
      <c r="H1465" s="594">
        <v>5050000</v>
      </c>
    </row>
    <row r="1466" spans="1:8" ht="24.75" customHeight="1">
      <c r="A1466" s="505">
        <v>2092</v>
      </c>
      <c r="B1466" s="505" t="s">
        <v>2122</v>
      </c>
      <c r="C1466" s="505">
        <v>10113</v>
      </c>
      <c r="D1466" s="505" t="s">
        <v>2122</v>
      </c>
      <c r="E1466" s="505" t="s">
        <v>1921</v>
      </c>
      <c r="G1466" s="505">
        <v>7049</v>
      </c>
      <c r="H1466" s="594">
        <v>5925000</v>
      </c>
    </row>
    <row r="1467" spans="1:8" ht="24.75" customHeight="1">
      <c r="A1467" s="505">
        <v>2093</v>
      </c>
      <c r="B1467" s="505" t="s">
        <v>2177</v>
      </c>
      <c r="C1467" s="505">
        <v>1103</v>
      </c>
      <c r="D1467" s="505" t="s">
        <v>2177</v>
      </c>
      <c r="E1467" s="505" t="s">
        <v>1922</v>
      </c>
      <c r="G1467" s="505">
        <v>7049</v>
      </c>
      <c r="H1467" s="594">
        <v>4087500</v>
      </c>
    </row>
    <row r="1468" spans="1:8" ht="24.75" customHeight="1">
      <c r="A1468" s="505">
        <v>2094</v>
      </c>
      <c r="B1468" s="505" t="s">
        <v>648</v>
      </c>
      <c r="C1468" s="505">
        <v>11114</v>
      </c>
      <c r="D1468" s="505" t="s">
        <v>648</v>
      </c>
      <c r="E1468" s="505" t="s">
        <v>1923</v>
      </c>
      <c r="G1468" s="505">
        <v>7049</v>
      </c>
      <c r="H1468" s="594">
        <v>6712500</v>
      </c>
    </row>
    <row r="1469" spans="1:8" ht="24.75" customHeight="1">
      <c r="A1469" s="505">
        <v>2095</v>
      </c>
      <c r="B1469" s="505" t="s">
        <v>997</v>
      </c>
      <c r="C1469" s="505">
        <v>1201</v>
      </c>
      <c r="D1469" s="505" t="s">
        <v>997</v>
      </c>
      <c r="E1469" s="505" t="s">
        <v>1924</v>
      </c>
      <c r="G1469" s="505">
        <v>7049</v>
      </c>
      <c r="H1469" s="594">
        <v>3112500</v>
      </c>
    </row>
    <row r="1470" spans="1:8" ht="24.75" customHeight="1">
      <c r="A1470" s="505">
        <v>2096</v>
      </c>
      <c r="B1470" s="505" t="s">
        <v>643</v>
      </c>
      <c r="C1470" s="505">
        <v>1281</v>
      </c>
      <c r="D1470" s="505" t="s">
        <v>643</v>
      </c>
      <c r="E1470" s="505" t="s">
        <v>1925</v>
      </c>
      <c r="G1470" s="505">
        <v>7049</v>
      </c>
      <c r="H1470" s="594">
        <v>2437500</v>
      </c>
    </row>
    <row r="1471" spans="1:8" ht="24.75" customHeight="1">
      <c r="A1471" s="505">
        <v>2097</v>
      </c>
      <c r="B1471" s="505" t="s">
        <v>1544</v>
      </c>
      <c r="C1471" s="505">
        <v>12199</v>
      </c>
      <c r="D1471" s="505" t="s">
        <v>1544</v>
      </c>
      <c r="E1471" s="505" t="s">
        <v>1926</v>
      </c>
      <c r="G1471" s="505">
        <v>7049</v>
      </c>
      <c r="H1471" s="594">
        <v>4575000</v>
      </c>
    </row>
    <row r="1472" spans="1:8" ht="13.9" customHeight="1">
      <c r="A1472" s="505">
        <v>2098</v>
      </c>
      <c r="B1472" s="505" t="s">
        <v>553</v>
      </c>
      <c r="G1472" s="505"/>
      <c r="H1472" s="594">
        <v>103300000</v>
      </c>
    </row>
    <row r="1473" spans="1:8" ht="13.9" customHeight="1">
      <c r="A1473" s="505">
        <v>2099</v>
      </c>
      <c r="B1473" s="505" t="s">
        <v>708</v>
      </c>
      <c r="G1473" s="505"/>
      <c r="H1473" s="594">
        <v>128911600</v>
      </c>
    </row>
    <row r="1474" spans="1:8" ht="13.9" customHeight="1">
      <c r="A1474" s="505">
        <v>2100</v>
      </c>
      <c r="B1474" s="505" t="s">
        <v>709</v>
      </c>
      <c r="G1474" s="505"/>
      <c r="H1474" s="594">
        <v>128911600</v>
      </c>
    </row>
    <row r="1475" spans="1:8" ht="13.9" customHeight="1">
      <c r="A1475" s="505">
        <v>2102</v>
      </c>
      <c r="B1475" s="505" t="s">
        <v>710</v>
      </c>
      <c r="G1475" s="505"/>
      <c r="H1475" s="594">
        <v>8311843180</v>
      </c>
    </row>
    <row r="1476" spans="1:8" ht="13.9" customHeight="1">
      <c r="A1476" s="505">
        <v>2104</v>
      </c>
      <c r="E1476" s="505" t="s">
        <v>1553</v>
      </c>
      <c r="G1476" s="505"/>
      <c r="H1476" s="594">
        <v>9812816820</v>
      </c>
    </row>
    <row r="1477" spans="1:8" ht="36.4" customHeight="1">
      <c r="A1477" s="505">
        <v>2105</v>
      </c>
      <c r="B1477" s="505" t="s">
        <v>1927</v>
      </c>
      <c r="C1477" s="505">
        <v>219</v>
      </c>
      <c r="D1477" s="505" t="s">
        <v>1927</v>
      </c>
      <c r="E1477" s="505" t="s">
        <v>1703</v>
      </c>
      <c r="G1477" s="505">
        <v>7758</v>
      </c>
      <c r="H1477" s="594">
        <v>2650000</v>
      </c>
    </row>
    <row r="1478" spans="1:8" ht="36.4" customHeight="1">
      <c r="A1478" s="505">
        <v>2106</v>
      </c>
      <c r="B1478" s="505" t="s">
        <v>1557</v>
      </c>
      <c r="C1478" s="505">
        <v>250</v>
      </c>
      <c r="D1478" s="505" t="s">
        <v>1557</v>
      </c>
      <c r="E1478" s="505" t="s">
        <v>1704</v>
      </c>
      <c r="G1478" s="505">
        <v>7758</v>
      </c>
      <c r="H1478" s="594">
        <v>12450000</v>
      </c>
    </row>
    <row r="1479" spans="1:8" ht="36.4" customHeight="1">
      <c r="A1479" s="505">
        <v>2107</v>
      </c>
      <c r="B1479" s="505" t="s">
        <v>1705</v>
      </c>
      <c r="C1479" s="505">
        <v>406</v>
      </c>
      <c r="D1479" s="505" t="s">
        <v>1705</v>
      </c>
      <c r="E1479" s="505" t="s">
        <v>1706</v>
      </c>
      <c r="G1479" s="505">
        <v>7758</v>
      </c>
      <c r="H1479" s="594">
        <v>19950000</v>
      </c>
    </row>
    <row r="1480" spans="1:8" ht="24.75" customHeight="1">
      <c r="A1480" s="505">
        <v>2108</v>
      </c>
      <c r="B1480" s="505" t="s">
        <v>1705</v>
      </c>
      <c r="C1480" s="505">
        <v>407</v>
      </c>
      <c r="D1480" s="505" t="s">
        <v>1705</v>
      </c>
      <c r="E1480" s="505" t="s">
        <v>1707</v>
      </c>
      <c r="G1480" s="505">
        <v>7758</v>
      </c>
      <c r="H1480" s="594">
        <v>19950000</v>
      </c>
    </row>
    <row r="1481" spans="1:8" ht="48" customHeight="1">
      <c r="A1481" s="505">
        <v>2109</v>
      </c>
      <c r="B1481" s="505" t="s">
        <v>2005</v>
      </c>
      <c r="C1481" s="505">
        <v>4173</v>
      </c>
      <c r="D1481" s="505" t="s">
        <v>2005</v>
      </c>
      <c r="E1481" s="505" t="s">
        <v>1100</v>
      </c>
      <c r="G1481" s="505">
        <v>7758</v>
      </c>
      <c r="H1481" s="594">
        <v>36620000</v>
      </c>
    </row>
    <row r="1482" spans="1:8" ht="48" customHeight="1">
      <c r="A1482" s="505">
        <v>2110</v>
      </c>
      <c r="B1482" s="505" t="s">
        <v>2421</v>
      </c>
      <c r="C1482" s="505">
        <v>522</v>
      </c>
      <c r="D1482" s="505" t="s">
        <v>2421</v>
      </c>
      <c r="E1482" s="505" t="s">
        <v>1101</v>
      </c>
      <c r="G1482" s="505">
        <v>7758</v>
      </c>
      <c r="H1482" s="594">
        <v>11300000</v>
      </c>
    </row>
    <row r="1483" spans="1:8" ht="48" customHeight="1">
      <c r="A1483" s="505">
        <v>2111</v>
      </c>
      <c r="B1483" s="505" t="s">
        <v>2522</v>
      </c>
      <c r="C1483" s="505">
        <v>564</v>
      </c>
      <c r="D1483" s="505" t="s">
        <v>2522</v>
      </c>
      <c r="E1483" s="505" t="s">
        <v>1102</v>
      </c>
      <c r="G1483" s="505">
        <v>7758</v>
      </c>
      <c r="H1483" s="594">
        <v>18900000</v>
      </c>
    </row>
    <row r="1484" spans="1:8" ht="36.4" customHeight="1">
      <c r="A1484" s="505">
        <v>2112</v>
      </c>
      <c r="B1484" s="505" t="s">
        <v>1459</v>
      </c>
      <c r="C1484" s="505">
        <v>574</v>
      </c>
      <c r="D1484" s="505" t="s">
        <v>1459</v>
      </c>
      <c r="E1484" s="505" t="s">
        <v>1103</v>
      </c>
      <c r="G1484" s="505">
        <v>7758</v>
      </c>
      <c r="H1484" s="594">
        <v>2000000</v>
      </c>
    </row>
    <row r="1485" spans="1:8" ht="24.75" customHeight="1">
      <c r="A1485" s="505">
        <v>2113</v>
      </c>
      <c r="B1485" s="505" t="s">
        <v>2527</v>
      </c>
      <c r="C1485" s="505">
        <v>5142</v>
      </c>
      <c r="D1485" s="505" t="s">
        <v>2527</v>
      </c>
      <c r="E1485" s="505" t="s">
        <v>2528</v>
      </c>
      <c r="G1485" s="505">
        <v>7758</v>
      </c>
      <c r="H1485" s="594">
        <v>50400000</v>
      </c>
    </row>
    <row r="1486" spans="1:8" ht="24.75" customHeight="1">
      <c r="A1486" s="505">
        <v>2114</v>
      </c>
      <c r="B1486" s="505" t="s">
        <v>1655</v>
      </c>
      <c r="C1486" s="505">
        <v>616</v>
      </c>
      <c r="D1486" s="505" t="s">
        <v>1655</v>
      </c>
      <c r="E1486" s="505" t="s">
        <v>1104</v>
      </c>
      <c r="G1486" s="505">
        <v>7758</v>
      </c>
      <c r="H1486" s="594">
        <v>15450000</v>
      </c>
    </row>
    <row r="1487" spans="1:8" ht="48" customHeight="1">
      <c r="A1487" s="505">
        <v>2115</v>
      </c>
      <c r="B1487" s="505" t="s">
        <v>1655</v>
      </c>
      <c r="C1487" s="505">
        <v>617</v>
      </c>
      <c r="D1487" s="505" t="s">
        <v>1655</v>
      </c>
      <c r="E1487" s="505" t="s">
        <v>1105</v>
      </c>
      <c r="G1487" s="505">
        <v>7758</v>
      </c>
      <c r="H1487" s="594">
        <v>15450000</v>
      </c>
    </row>
    <row r="1488" spans="1:8" ht="72" customHeight="1">
      <c r="A1488" s="505">
        <v>2125</v>
      </c>
      <c r="B1488" s="505" t="s">
        <v>2230</v>
      </c>
      <c r="C1488" s="505">
        <v>684</v>
      </c>
      <c r="D1488" s="505" t="s">
        <v>2230</v>
      </c>
      <c r="E1488" s="505" t="s">
        <v>1106</v>
      </c>
      <c r="G1488" s="505">
        <v>7758</v>
      </c>
      <c r="H1488" s="594">
        <v>16950000</v>
      </c>
    </row>
    <row r="1489" spans="1:8" ht="48" customHeight="1">
      <c r="A1489" s="505">
        <v>2126</v>
      </c>
      <c r="B1489" s="505" t="s">
        <v>2231</v>
      </c>
      <c r="C1489" s="505">
        <v>6108</v>
      </c>
      <c r="D1489" s="505" t="s">
        <v>2231</v>
      </c>
      <c r="E1489" s="505" t="s">
        <v>1107</v>
      </c>
      <c r="G1489" s="505">
        <v>7758</v>
      </c>
      <c r="H1489" s="594">
        <v>12450000</v>
      </c>
    </row>
    <row r="1490" spans="1:8" ht="48" customHeight="1">
      <c r="A1490" s="505">
        <v>2127</v>
      </c>
      <c r="B1490" s="505" t="s">
        <v>902</v>
      </c>
      <c r="C1490" s="505">
        <v>712</v>
      </c>
      <c r="D1490" s="505" t="s">
        <v>902</v>
      </c>
      <c r="E1490" s="505" t="s">
        <v>1108</v>
      </c>
      <c r="G1490" s="505">
        <v>7758</v>
      </c>
      <c r="H1490" s="594">
        <v>18450000</v>
      </c>
    </row>
    <row r="1491" spans="1:8" ht="48" customHeight="1">
      <c r="A1491" s="505">
        <v>2128</v>
      </c>
      <c r="B1491" s="505" t="s">
        <v>902</v>
      </c>
      <c r="C1491" s="505">
        <v>713</v>
      </c>
      <c r="D1491" s="505" t="s">
        <v>902</v>
      </c>
      <c r="E1491" s="505" t="s">
        <v>1109</v>
      </c>
      <c r="G1491" s="505">
        <v>7758</v>
      </c>
      <c r="H1491" s="594">
        <v>18450000</v>
      </c>
    </row>
    <row r="1492" spans="1:8" ht="48" customHeight="1">
      <c r="A1492" s="505">
        <v>2129</v>
      </c>
      <c r="B1492" s="505" t="s">
        <v>910</v>
      </c>
      <c r="C1492" s="505">
        <v>798</v>
      </c>
      <c r="D1492" s="505" t="s">
        <v>910</v>
      </c>
      <c r="E1492" s="505" t="s">
        <v>1110</v>
      </c>
      <c r="G1492" s="505">
        <v>7758</v>
      </c>
      <c r="H1492" s="594">
        <v>13950000</v>
      </c>
    </row>
    <row r="1493" spans="1:8" ht="48" customHeight="1">
      <c r="A1493" s="505">
        <v>2130</v>
      </c>
      <c r="B1493" s="505" t="s">
        <v>910</v>
      </c>
      <c r="C1493" s="505">
        <v>799</v>
      </c>
      <c r="D1493" s="505" t="s">
        <v>910</v>
      </c>
      <c r="E1493" s="505" t="s">
        <v>1110</v>
      </c>
      <c r="G1493" s="505">
        <v>7758</v>
      </c>
      <c r="H1493" s="594">
        <v>13950000</v>
      </c>
    </row>
    <row r="1494" spans="1:8" ht="60.4" customHeight="1">
      <c r="A1494" s="505">
        <v>2131</v>
      </c>
      <c r="B1494" s="505" t="s">
        <v>927</v>
      </c>
      <c r="C1494" s="505">
        <v>895</v>
      </c>
      <c r="D1494" s="505" t="s">
        <v>927</v>
      </c>
      <c r="E1494" s="505" t="s">
        <v>1111</v>
      </c>
      <c r="G1494" s="505">
        <v>7758</v>
      </c>
      <c r="H1494" s="594">
        <v>16600000</v>
      </c>
    </row>
    <row r="1495" spans="1:8" ht="48" customHeight="1">
      <c r="A1495" s="505">
        <v>2132</v>
      </c>
      <c r="B1495" s="505" t="s">
        <v>1471</v>
      </c>
      <c r="C1495" s="505">
        <v>8161</v>
      </c>
      <c r="D1495" s="505" t="s">
        <v>1471</v>
      </c>
      <c r="E1495" s="505" t="s">
        <v>1112</v>
      </c>
      <c r="G1495" s="505">
        <v>7758</v>
      </c>
      <c r="H1495" s="594">
        <v>11300000</v>
      </c>
    </row>
    <row r="1496" spans="1:8" ht="36.4" customHeight="1">
      <c r="A1496" s="505">
        <v>2133</v>
      </c>
      <c r="B1496" s="505" t="s">
        <v>2576</v>
      </c>
      <c r="C1496" s="505">
        <v>903</v>
      </c>
      <c r="D1496" s="505" t="s">
        <v>2576</v>
      </c>
      <c r="E1496" s="505" t="s">
        <v>1113</v>
      </c>
      <c r="G1496" s="505">
        <v>7758</v>
      </c>
      <c r="H1496" s="594">
        <v>12450000</v>
      </c>
    </row>
    <row r="1497" spans="1:8" ht="36.4" customHeight="1">
      <c r="A1497" s="505">
        <v>2134</v>
      </c>
      <c r="B1497" s="505" t="s">
        <v>1273</v>
      </c>
      <c r="C1497" s="505">
        <v>905</v>
      </c>
      <c r="D1497" s="505" t="s">
        <v>1273</v>
      </c>
      <c r="E1497" s="505" t="s">
        <v>1114</v>
      </c>
      <c r="G1497" s="505">
        <v>7758</v>
      </c>
      <c r="H1497" s="594">
        <v>3350000</v>
      </c>
    </row>
    <row r="1498" spans="1:8" ht="48" customHeight="1">
      <c r="A1498" s="505">
        <v>2135</v>
      </c>
      <c r="B1498" s="505" t="s">
        <v>1115</v>
      </c>
      <c r="C1498" s="505">
        <v>967</v>
      </c>
      <c r="D1498" s="505" t="s">
        <v>1115</v>
      </c>
      <c r="E1498" s="505" t="s">
        <v>1116</v>
      </c>
      <c r="G1498" s="505">
        <v>7758</v>
      </c>
      <c r="H1498" s="594">
        <v>13950000</v>
      </c>
    </row>
    <row r="1499" spans="1:8" ht="48" customHeight="1">
      <c r="A1499" s="505">
        <v>2136</v>
      </c>
      <c r="B1499" s="505" t="s">
        <v>1834</v>
      </c>
      <c r="C1499" s="505">
        <v>999</v>
      </c>
      <c r="D1499" s="505" t="s">
        <v>1834</v>
      </c>
      <c r="E1499" s="505" t="s">
        <v>1117</v>
      </c>
      <c r="G1499" s="505">
        <v>7758</v>
      </c>
      <c r="H1499" s="594">
        <v>73800000</v>
      </c>
    </row>
    <row r="1500" spans="1:8" ht="36.4" customHeight="1">
      <c r="A1500" s="505">
        <v>2137</v>
      </c>
      <c r="B1500" s="505" t="s">
        <v>1209</v>
      </c>
      <c r="C1500" s="505">
        <v>9170</v>
      </c>
      <c r="D1500" s="505" t="s">
        <v>1209</v>
      </c>
      <c r="E1500" s="505" t="s">
        <v>1118</v>
      </c>
      <c r="G1500" s="505">
        <v>7758</v>
      </c>
      <c r="H1500" s="594">
        <v>2650000</v>
      </c>
    </row>
    <row r="1501" spans="1:8" ht="36.4" customHeight="1">
      <c r="A1501" s="505">
        <v>2138</v>
      </c>
      <c r="B1501" s="505" t="s">
        <v>129</v>
      </c>
      <c r="C1501" s="505">
        <v>9187</v>
      </c>
      <c r="D1501" s="505" t="s">
        <v>129</v>
      </c>
      <c r="E1501" s="505" t="s">
        <v>951</v>
      </c>
      <c r="G1501" s="505">
        <v>7758</v>
      </c>
      <c r="H1501" s="594">
        <v>33900000</v>
      </c>
    </row>
    <row r="1502" spans="1:8" ht="36.4" customHeight="1">
      <c r="A1502" s="505">
        <v>2139</v>
      </c>
      <c r="B1502" s="505" t="s">
        <v>1987</v>
      </c>
      <c r="C1502" s="505">
        <v>1105</v>
      </c>
      <c r="D1502" s="505" t="s">
        <v>1987</v>
      </c>
      <c r="E1502" s="505" t="s">
        <v>952</v>
      </c>
      <c r="G1502" s="505">
        <v>7758</v>
      </c>
      <c r="H1502" s="594">
        <v>13950000</v>
      </c>
    </row>
    <row r="1503" spans="1:8" ht="36.4" customHeight="1">
      <c r="A1503" s="505">
        <v>2149</v>
      </c>
      <c r="B1503" s="505" t="s">
        <v>1719</v>
      </c>
      <c r="C1503" s="505">
        <v>1132</v>
      </c>
      <c r="D1503" s="505" t="s">
        <v>1719</v>
      </c>
      <c r="E1503" s="505" t="s">
        <v>953</v>
      </c>
      <c r="G1503" s="505">
        <v>7758</v>
      </c>
      <c r="H1503" s="594">
        <v>3650000</v>
      </c>
    </row>
    <row r="1504" spans="1:8" ht="36.4" customHeight="1">
      <c r="A1504" s="505">
        <v>2150</v>
      </c>
      <c r="B1504" s="505" t="s">
        <v>1496</v>
      </c>
      <c r="C1504" s="505">
        <v>11193</v>
      </c>
      <c r="D1504" s="505" t="s">
        <v>1496</v>
      </c>
      <c r="E1504" s="505" t="s">
        <v>954</v>
      </c>
      <c r="G1504" s="505">
        <v>7758</v>
      </c>
      <c r="H1504" s="594">
        <v>17950000</v>
      </c>
    </row>
    <row r="1505" spans="1:8" ht="24.75" customHeight="1">
      <c r="A1505" s="505">
        <v>2151</v>
      </c>
      <c r="B1505" s="505" t="s">
        <v>997</v>
      </c>
      <c r="C1505" s="505">
        <v>1203</v>
      </c>
      <c r="D1505" s="505" t="s">
        <v>997</v>
      </c>
      <c r="E1505" s="505" t="s">
        <v>2532</v>
      </c>
      <c r="G1505" s="505">
        <v>7758</v>
      </c>
      <c r="H1505" s="594">
        <v>17500000</v>
      </c>
    </row>
    <row r="1506" spans="1:8" ht="48" customHeight="1">
      <c r="A1506" s="505">
        <v>2152</v>
      </c>
      <c r="B1506" s="505" t="s">
        <v>1432</v>
      </c>
      <c r="C1506" s="505">
        <v>1237</v>
      </c>
      <c r="D1506" s="505" t="s">
        <v>1432</v>
      </c>
      <c r="E1506" s="505" t="s">
        <v>2533</v>
      </c>
      <c r="G1506" s="505">
        <v>7758</v>
      </c>
      <c r="H1506" s="594">
        <v>7950000</v>
      </c>
    </row>
    <row r="1507" spans="1:8" ht="24.75" customHeight="1">
      <c r="A1507" s="505">
        <v>2153</v>
      </c>
      <c r="B1507" s="505" t="s">
        <v>1432</v>
      </c>
      <c r="C1507" s="505">
        <v>1245</v>
      </c>
      <c r="D1507" s="505" t="s">
        <v>1432</v>
      </c>
      <c r="E1507" s="505" t="s">
        <v>2534</v>
      </c>
      <c r="G1507" s="505">
        <v>7758</v>
      </c>
      <c r="H1507" s="594">
        <v>39750000</v>
      </c>
    </row>
    <row r="1508" spans="1:8" ht="24.75" customHeight="1">
      <c r="A1508" s="505">
        <v>2154</v>
      </c>
      <c r="B1508" s="505" t="s">
        <v>2535</v>
      </c>
      <c r="C1508" s="505">
        <v>1255</v>
      </c>
      <c r="D1508" s="505" t="s">
        <v>2535</v>
      </c>
      <c r="E1508" s="505" t="s">
        <v>2536</v>
      </c>
      <c r="G1508" s="505">
        <v>7758</v>
      </c>
      <c r="H1508" s="594">
        <v>7950000</v>
      </c>
    </row>
    <row r="1509" spans="1:8" ht="36.4" customHeight="1">
      <c r="A1509" s="505">
        <v>2155</v>
      </c>
      <c r="B1509" s="505" t="s">
        <v>251</v>
      </c>
      <c r="C1509" s="505">
        <v>12121</v>
      </c>
      <c r="D1509" s="505" t="s">
        <v>251</v>
      </c>
      <c r="E1509" s="505" t="s">
        <v>564</v>
      </c>
      <c r="G1509" s="505">
        <v>7758</v>
      </c>
      <c r="H1509" s="594">
        <v>8300000</v>
      </c>
    </row>
    <row r="1510" spans="1:8" ht="36.4" customHeight="1">
      <c r="A1510" s="505">
        <v>2156</v>
      </c>
      <c r="B1510" s="505" t="s">
        <v>565</v>
      </c>
      <c r="C1510" s="505">
        <v>12141</v>
      </c>
      <c r="D1510" s="505" t="s">
        <v>565</v>
      </c>
      <c r="E1510" s="505" t="s">
        <v>1827</v>
      </c>
      <c r="G1510" s="505">
        <v>7758</v>
      </c>
      <c r="H1510" s="594">
        <v>18450000</v>
      </c>
    </row>
    <row r="1511" spans="1:8" ht="36.4" customHeight="1">
      <c r="A1511" s="505">
        <v>2157</v>
      </c>
      <c r="B1511" s="505" t="s">
        <v>565</v>
      </c>
      <c r="C1511" s="505">
        <v>12142</v>
      </c>
      <c r="D1511" s="505" t="s">
        <v>565</v>
      </c>
      <c r="E1511" s="505" t="s">
        <v>1828</v>
      </c>
      <c r="G1511" s="505">
        <v>7758</v>
      </c>
      <c r="H1511" s="594">
        <v>15450000</v>
      </c>
    </row>
    <row r="1512" spans="1:8" ht="13.9" customHeight="1">
      <c r="A1512" s="505">
        <v>2158</v>
      </c>
      <c r="B1512" s="505" t="s">
        <v>1898</v>
      </c>
      <c r="G1512" s="505"/>
      <c r="H1512" s="594">
        <v>618220000</v>
      </c>
    </row>
    <row r="1513" spans="1:8" ht="13.9" customHeight="1">
      <c r="A1513" s="505">
        <v>2159</v>
      </c>
      <c r="B1513" s="505" t="s">
        <v>1899</v>
      </c>
      <c r="G1513" s="505"/>
      <c r="H1513" s="594">
        <v>618220000</v>
      </c>
    </row>
    <row r="1514" spans="1:8" ht="13.9" customHeight="1">
      <c r="A1514" s="505">
        <v>2160</v>
      </c>
      <c r="B1514" s="505" t="s">
        <v>1900</v>
      </c>
      <c r="G1514" s="505"/>
      <c r="H1514" s="594">
        <v>618220000</v>
      </c>
    </row>
    <row r="1515" spans="1:8" ht="13.9" customHeight="1">
      <c r="A1515" s="505">
        <v>2162</v>
      </c>
      <c r="B1515" s="505" t="s">
        <v>1901</v>
      </c>
      <c r="G1515" s="505"/>
      <c r="H1515" s="594">
        <v>618220000</v>
      </c>
    </row>
    <row r="1516" spans="1:8" ht="48" customHeight="1">
      <c r="A1516" s="505">
        <v>2165</v>
      </c>
      <c r="B1516" s="505" t="s">
        <v>2377</v>
      </c>
      <c r="C1516" s="505" t="s">
        <v>1829</v>
      </c>
      <c r="D1516" s="505" t="s">
        <v>2377</v>
      </c>
      <c r="E1516" s="505" t="s">
        <v>1830</v>
      </c>
      <c r="G1516" s="505">
        <v>9055</v>
      </c>
      <c r="H1516" s="594">
        <v>99126500</v>
      </c>
    </row>
    <row r="1517" spans="1:8" ht="48" customHeight="1">
      <c r="A1517" s="505">
        <v>2166</v>
      </c>
      <c r="B1517" s="505" t="s">
        <v>2377</v>
      </c>
      <c r="C1517" s="505" t="s">
        <v>1831</v>
      </c>
      <c r="D1517" s="505" t="s">
        <v>2377</v>
      </c>
      <c r="E1517" s="505" t="s">
        <v>1087</v>
      </c>
      <c r="G1517" s="505">
        <v>9055</v>
      </c>
      <c r="H1517" s="594">
        <v>99000000</v>
      </c>
    </row>
    <row r="1518" spans="1:8" ht="13.9" customHeight="1">
      <c r="A1518" s="505">
        <v>2167</v>
      </c>
      <c r="B1518" s="505" t="s">
        <v>56</v>
      </c>
      <c r="G1518" s="505"/>
      <c r="H1518" s="594">
        <v>198126500</v>
      </c>
    </row>
    <row r="1519" spans="1:8" ht="13.9" customHeight="1">
      <c r="A1519" s="505">
        <v>2168</v>
      </c>
      <c r="B1519" s="505" t="s">
        <v>62</v>
      </c>
      <c r="G1519" s="505"/>
      <c r="H1519" s="594">
        <v>198126500</v>
      </c>
    </row>
    <row r="1520" spans="1:8" ht="13.9" customHeight="1">
      <c r="A1520" s="505">
        <v>2169</v>
      </c>
      <c r="B1520" s="505" t="s">
        <v>63</v>
      </c>
      <c r="G1520" s="505"/>
      <c r="H1520" s="594">
        <v>198126500</v>
      </c>
    </row>
    <row r="1521" spans="1:8" ht="13.9" customHeight="1">
      <c r="A1521" s="505">
        <v>2171</v>
      </c>
      <c r="B1521" s="505" t="s">
        <v>64</v>
      </c>
      <c r="G1521" s="505"/>
      <c r="H1521" s="594">
        <v>198126500</v>
      </c>
    </row>
    <row r="1522" spans="1:8" ht="13.9" customHeight="1">
      <c r="A1522" s="505">
        <v>2172</v>
      </c>
      <c r="B1522" s="505" t="s">
        <v>65</v>
      </c>
      <c r="G1522" s="505"/>
      <c r="H1522" s="594">
        <v>9197789680</v>
      </c>
    </row>
    <row r="1523" spans="1:8" ht="13.9" customHeight="1">
      <c r="A1523" s="505">
        <v>2173</v>
      </c>
      <c r="B1523" s="505" t="s">
        <v>66</v>
      </c>
      <c r="G1523" s="505"/>
      <c r="H1523" s="594">
        <v>19010606500</v>
      </c>
    </row>
    <row r="1524" spans="1:8" ht="13.9" customHeight="1">
      <c r="A1524" s="505">
        <v>2174</v>
      </c>
      <c r="B1524" s="505" t="s">
        <v>67</v>
      </c>
      <c r="G1524" s="505"/>
      <c r="H1524" s="594">
        <v>9197789680</v>
      </c>
    </row>
    <row r="1525" spans="1:8" ht="13.9" customHeight="1">
      <c r="A1525" s="505">
        <v>2176</v>
      </c>
      <c r="G1525" s="505"/>
      <c r="H1525" s="594">
        <v>19010606500</v>
      </c>
    </row>
    <row r="1526" spans="1:8" ht="36.4" customHeight="1">
      <c r="A1526" s="505">
        <v>2192</v>
      </c>
      <c r="B1526" s="505" t="s">
        <v>2144</v>
      </c>
      <c r="C1526" s="505">
        <v>10176</v>
      </c>
      <c r="D1526" s="505" t="s">
        <v>2144</v>
      </c>
      <c r="E1526" s="505" t="s">
        <v>1088</v>
      </c>
      <c r="G1526" s="595">
        <v>6404</v>
      </c>
      <c r="H1526" s="594">
        <v>19003000</v>
      </c>
    </row>
    <row r="1527" spans="1:8" ht="13.9" customHeight="1">
      <c r="A1527" s="505">
        <v>2193</v>
      </c>
      <c r="B1527" s="505" t="s">
        <v>2512</v>
      </c>
      <c r="G1527" s="505"/>
      <c r="H1527" s="594">
        <v>19003000</v>
      </c>
    </row>
    <row r="1528" spans="1:8" ht="13.9" customHeight="1">
      <c r="A1528" s="505">
        <v>2194</v>
      </c>
      <c r="B1528" s="505" t="s">
        <v>2289</v>
      </c>
      <c r="G1528" s="505"/>
      <c r="H1528" s="594">
        <v>19003000</v>
      </c>
    </row>
    <row r="1529" spans="1:8" ht="13.9" customHeight="1">
      <c r="A1529" s="505">
        <v>2195</v>
      </c>
      <c r="B1529" s="505" t="s">
        <v>2290</v>
      </c>
      <c r="G1529" s="505"/>
      <c r="H1529" s="594">
        <v>19003000</v>
      </c>
    </row>
    <row r="1530" spans="1:8" ht="13.9" customHeight="1">
      <c r="A1530" s="505">
        <v>2197</v>
      </c>
      <c r="B1530" s="505" t="s">
        <v>2291</v>
      </c>
      <c r="G1530" s="505"/>
      <c r="H1530" s="594">
        <v>19003000</v>
      </c>
    </row>
    <row r="1531" spans="1:8" ht="36.4" customHeight="1">
      <c r="A1531" s="505">
        <v>2200</v>
      </c>
      <c r="B1531" s="505" t="s">
        <v>93</v>
      </c>
      <c r="C1531" s="505" t="s">
        <v>1089</v>
      </c>
      <c r="D1531" s="505" t="s">
        <v>93</v>
      </c>
      <c r="E1531" s="505" t="s">
        <v>1090</v>
      </c>
      <c r="G1531" s="505">
        <v>6503</v>
      </c>
      <c r="H1531" s="594">
        <v>85635100</v>
      </c>
    </row>
    <row r="1532" spans="1:8" ht="24.75" customHeight="1">
      <c r="A1532" s="505">
        <v>2201</v>
      </c>
      <c r="B1532" s="505" t="s">
        <v>377</v>
      </c>
      <c r="C1532" s="505" t="s">
        <v>1091</v>
      </c>
      <c r="D1532" s="505" t="s">
        <v>377</v>
      </c>
      <c r="E1532" s="505" t="s">
        <v>1092</v>
      </c>
      <c r="G1532" s="505">
        <v>6503</v>
      </c>
      <c r="H1532" s="594">
        <v>102199500</v>
      </c>
    </row>
    <row r="1533" spans="1:8" ht="24.75" customHeight="1">
      <c r="A1533" s="505">
        <v>2202</v>
      </c>
      <c r="B1533" s="505" t="s">
        <v>2303</v>
      </c>
      <c r="C1533" s="505" t="s">
        <v>1093</v>
      </c>
      <c r="D1533" s="505" t="s">
        <v>2303</v>
      </c>
      <c r="E1533" s="505" t="s">
        <v>1094</v>
      </c>
      <c r="G1533" s="505">
        <v>6503</v>
      </c>
      <c r="H1533" s="594">
        <v>83708450</v>
      </c>
    </row>
    <row r="1534" spans="1:8" ht="13.9" customHeight="1">
      <c r="A1534" s="505">
        <v>2203</v>
      </c>
      <c r="B1534" s="505" t="s">
        <v>1400</v>
      </c>
      <c r="G1534" s="505"/>
      <c r="H1534" s="594">
        <v>271543050</v>
      </c>
    </row>
    <row r="1535" spans="1:8" ht="13.9" customHeight="1">
      <c r="A1535" s="505">
        <v>2204</v>
      </c>
      <c r="B1535" s="505" t="s">
        <v>2026</v>
      </c>
      <c r="G1535" s="505"/>
      <c r="H1535" s="594">
        <v>271543050</v>
      </c>
    </row>
    <row r="1536" spans="1:8" ht="13.9" customHeight="1">
      <c r="A1536" s="505">
        <v>2205</v>
      </c>
      <c r="B1536" s="505" t="s">
        <v>2027</v>
      </c>
      <c r="G1536" s="505"/>
      <c r="H1536" s="594">
        <v>271543050</v>
      </c>
    </row>
    <row r="1537" spans="1:8" ht="36.4" customHeight="1">
      <c r="A1537" s="505">
        <v>2209</v>
      </c>
      <c r="B1537" s="505" t="s">
        <v>2223</v>
      </c>
      <c r="C1537" s="505">
        <v>611</v>
      </c>
      <c r="D1537" s="505" t="s">
        <v>2223</v>
      </c>
      <c r="E1537" s="505" t="s">
        <v>1095</v>
      </c>
      <c r="G1537" s="505">
        <v>6757</v>
      </c>
      <c r="H1537" s="594">
        <v>700000</v>
      </c>
    </row>
    <row r="1538" spans="1:8" ht="48" customHeight="1">
      <c r="A1538" s="505">
        <v>2210</v>
      </c>
      <c r="B1538" s="505" t="s">
        <v>925</v>
      </c>
      <c r="C1538" s="505">
        <v>857</v>
      </c>
      <c r="D1538" s="505" t="s">
        <v>925</v>
      </c>
      <c r="E1538" s="505" t="s">
        <v>1096</v>
      </c>
      <c r="G1538" s="505">
        <v>6757</v>
      </c>
      <c r="H1538" s="594">
        <v>700000</v>
      </c>
    </row>
    <row r="1539" spans="1:8" ht="48" customHeight="1">
      <c r="A1539" s="505">
        <v>2211</v>
      </c>
      <c r="B1539" s="505" t="s">
        <v>1276</v>
      </c>
      <c r="C1539" s="505">
        <v>937</v>
      </c>
      <c r="D1539" s="505" t="s">
        <v>1276</v>
      </c>
      <c r="E1539" s="505" t="s">
        <v>1097</v>
      </c>
      <c r="G1539" s="505">
        <v>6757</v>
      </c>
      <c r="H1539" s="594">
        <v>800000</v>
      </c>
    </row>
    <row r="1540" spans="1:8" ht="24.75" customHeight="1">
      <c r="A1540" s="505">
        <v>2212</v>
      </c>
      <c r="B1540" s="505" t="s">
        <v>861</v>
      </c>
      <c r="C1540" s="505">
        <v>978</v>
      </c>
      <c r="D1540" s="505" t="s">
        <v>861</v>
      </c>
      <c r="E1540" s="505" t="s">
        <v>1098</v>
      </c>
      <c r="G1540" s="505">
        <v>6757</v>
      </c>
      <c r="H1540" s="594">
        <v>3000000</v>
      </c>
    </row>
    <row r="1541" spans="1:8" ht="13.9" customHeight="1">
      <c r="A1541" s="505">
        <v>2213</v>
      </c>
      <c r="B1541" s="505" t="s">
        <v>2429</v>
      </c>
      <c r="G1541" s="505"/>
      <c r="H1541" s="594">
        <v>5200000</v>
      </c>
    </row>
    <row r="1542" spans="1:8" ht="13.9" customHeight="1">
      <c r="A1542" s="505">
        <v>2214</v>
      </c>
      <c r="B1542" s="505" t="s">
        <v>2430</v>
      </c>
      <c r="G1542" s="505"/>
      <c r="H1542" s="594">
        <v>5200000</v>
      </c>
    </row>
    <row r="1543" spans="1:8" ht="13.9" customHeight="1">
      <c r="A1543" s="505">
        <v>2215</v>
      </c>
      <c r="B1543" s="505" t="s">
        <v>2431</v>
      </c>
      <c r="G1543" s="505"/>
      <c r="H1543" s="594">
        <v>5200000</v>
      </c>
    </row>
    <row r="1544" spans="1:8" ht="13.9" customHeight="1">
      <c r="A1544" s="505">
        <v>2217</v>
      </c>
      <c r="B1544" s="505" t="s">
        <v>710</v>
      </c>
      <c r="G1544" s="505"/>
      <c r="H1544" s="594">
        <v>276743050</v>
      </c>
    </row>
    <row r="1545" spans="1:8" ht="24.75" customHeight="1">
      <c r="A1545" s="505">
        <v>2220</v>
      </c>
      <c r="B1545" s="505" t="s">
        <v>1099</v>
      </c>
      <c r="C1545" s="505">
        <v>436</v>
      </c>
      <c r="D1545" s="505" t="s">
        <v>1099</v>
      </c>
      <c r="E1545" s="505" t="s">
        <v>285</v>
      </c>
      <c r="G1545" s="505">
        <v>7756</v>
      </c>
      <c r="H1545" s="594">
        <v>4500000</v>
      </c>
    </row>
    <row r="1546" spans="1:8" ht="24.75" customHeight="1">
      <c r="A1546" s="505">
        <v>2221</v>
      </c>
      <c r="B1546" s="505" t="s">
        <v>910</v>
      </c>
      <c r="C1546" s="505">
        <v>7100</v>
      </c>
      <c r="D1546" s="505" t="s">
        <v>910</v>
      </c>
      <c r="E1546" s="505" t="s">
        <v>286</v>
      </c>
      <c r="G1546" s="505">
        <v>7756</v>
      </c>
      <c r="H1546" s="594">
        <v>4500000</v>
      </c>
    </row>
    <row r="1547" spans="1:8" ht="13.9" customHeight="1">
      <c r="A1547" s="505">
        <v>2222</v>
      </c>
      <c r="B1547" s="505" t="s">
        <v>1432</v>
      </c>
      <c r="C1547" s="505">
        <v>1246</v>
      </c>
      <c r="D1547" s="505" t="s">
        <v>1432</v>
      </c>
      <c r="E1547" s="505" t="s">
        <v>287</v>
      </c>
      <c r="G1547" s="505">
        <v>7756</v>
      </c>
      <c r="H1547" s="594">
        <v>4500000</v>
      </c>
    </row>
    <row r="1548" spans="1:8" ht="13.9" customHeight="1">
      <c r="A1548" s="505">
        <v>2232</v>
      </c>
      <c r="B1548" s="505" t="s">
        <v>1382</v>
      </c>
      <c r="G1548" s="505"/>
      <c r="H1548" s="594">
        <v>13500000</v>
      </c>
    </row>
    <row r="1549" spans="1:8" ht="24.75" customHeight="1">
      <c r="A1549" s="505">
        <v>2233</v>
      </c>
      <c r="B1549" s="505" t="s">
        <v>288</v>
      </c>
      <c r="C1549" s="505">
        <v>295</v>
      </c>
      <c r="D1549" s="505" t="s">
        <v>288</v>
      </c>
      <c r="E1549" s="505" t="s">
        <v>289</v>
      </c>
      <c r="G1549" s="505">
        <v>7758</v>
      </c>
      <c r="H1549" s="594">
        <v>77240000</v>
      </c>
    </row>
    <row r="1550" spans="1:8" ht="24.75" customHeight="1">
      <c r="A1550" s="505">
        <v>2234</v>
      </c>
      <c r="B1550" s="505" t="s">
        <v>2547</v>
      </c>
      <c r="C1550" s="505">
        <v>378</v>
      </c>
      <c r="D1550" s="505" t="s">
        <v>2547</v>
      </c>
      <c r="E1550" s="505" t="s">
        <v>290</v>
      </c>
      <c r="G1550" s="505">
        <v>7758</v>
      </c>
      <c r="H1550" s="594">
        <v>73340000</v>
      </c>
    </row>
    <row r="1551" spans="1:8" ht="24.75" customHeight="1">
      <c r="A1551" s="505">
        <v>2235</v>
      </c>
      <c r="B1551" s="505" t="s">
        <v>1563</v>
      </c>
      <c r="C1551" s="505">
        <v>468</v>
      </c>
      <c r="D1551" s="505" t="s">
        <v>1563</v>
      </c>
      <c r="E1551" s="505" t="s">
        <v>291</v>
      </c>
      <c r="G1551" s="505">
        <v>7758</v>
      </c>
      <c r="H1551" s="594">
        <v>79280000</v>
      </c>
    </row>
    <row r="1552" spans="1:8" ht="24.75" customHeight="1">
      <c r="A1552" s="505">
        <v>2236</v>
      </c>
      <c r="B1552" s="505" t="s">
        <v>2523</v>
      </c>
      <c r="C1552" s="505">
        <v>598</v>
      </c>
      <c r="D1552" s="505" t="s">
        <v>2523</v>
      </c>
      <c r="E1552" s="505" t="s">
        <v>292</v>
      </c>
      <c r="G1552" s="505">
        <v>7758</v>
      </c>
      <c r="H1552" s="594">
        <v>77700000</v>
      </c>
    </row>
    <row r="1553" spans="1:8" ht="24.75" customHeight="1">
      <c r="A1553" s="505">
        <v>2237</v>
      </c>
      <c r="B1553" s="505" t="s">
        <v>1168</v>
      </c>
      <c r="C1553" s="505">
        <v>652</v>
      </c>
      <c r="D1553" s="505" t="s">
        <v>1168</v>
      </c>
      <c r="E1553" s="505" t="s">
        <v>293</v>
      </c>
      <c r="G1553" s="505">
        <v>7758</v>
      </c>
      <c r="H1553" s="594">
        <v>81280000</v>
      </c>
    </row>
    <row r="1554" spans="1:8" ht="24.75" customHeight="1">
      <c r="A1554" s="505">
        <v>2238</v>
      </c>
      <c r="B1554" s="505" t="s">
        <v>907</v>
      </c>
      <c r="C1554" s="505">
        <v>788</v>
      </c>
      <c r="D1554" s="505" t="s">
        <v>907</v>
      </c>
      <c r="E1554" s="505" t="s">
        <v>294</v>
      </c>
      <c r="G1554" s="505">
        <v>7758</v>
      </c>
      <c r="H1554" s="594">
        <v>80140000</v>
      </c>
    </row>
    <row r="1555" spans="1:8" ht="13.9" customHeight="1">
      <c r="A1555" s="505">
        <v>2239</v>
      </c>
      <c r="B1555" s="505" t="s">
        <v>925</v>
      </c>
      <c r="C1555" s="505">
        <v>862</v>
      </c>
      <c r="D1555" s="505" t="s">
        <v>925</v>
      </c>
      <c r="E1555" s="505" t="s">
        <v>295</v>
      </c>
      <c r="G1555" s="505">
        <v>7758</v>
      </c>
      <c r="H1555" s="594">
        <v>82340000</v>
      </c>
    </row>
    <row r="1556" spans="1:8" ht="24.75" customHeight="1">
      <c r="A1556" s="505">
        <v>2240</v>
      </c>
      <c r="B1556" s="505" t="s">
        <v>248</v>
      </c>
      <c r="C1556" s="505">
        <v>9168</v>
      </c>
      <c r="D1556" s="505" t="s">
        <v>248</v>
      </c>
      <c r="E1556" s="505" t="s">
        <v>296</v>
      </c>
      <c r="G1556" s="505">
        <v>7758</v>
      </c>
      <c r="H1556" s="594">
        <v>82400000</v>
      </c>
    </row>
    <row r="1557" spans="1:8" ht="24.75" customHeight="1">
      <c r="A1557" s="505">
        <v>2241</v>
      </c>
      <c r="B1557" s="505" t="s">
        <v>2122</v>
      </c>
      <c r="C1557" s="505">
        <v>10114</v>
      </c>
      <c r="D1557" s="505" t="s">
        <v>2122</v>
      </c>
      <c r="E1557" s="505" t="s">
        <v>297</v>
      </c>
      <c r="G1557" s="505">
        <v>7758</v>
      </c>
      <c r="H1557" s="594">
        <v>82940000</v>
      </c>
    </row>
    <row r="1558" spans="1:8" ht="24.75" customHeight="1">
      <c r="A1558" s="505">
        <v>2242</v>
      </c>
      <c r="B1558" s="505" t="s">
        <v>512</v>
      </c>
      <c r="C1558" s="505">
        <v>1177</v>
      </c>
      <c r="D1558" s="505" t="s">
        <v>512</v>
      </c>
      <c r="E1558" s="505" t="s">
        <v>298</v>
      </c>
      <c r="G1558" s="505">
        <v>7758</v>
      </c>
      <c r="H1558" s="594">
        <v>87400000</v>
      </c>
    </row>
    <row r="1559" spans="1:8" ht="24.75" customHeight="1">
      <c r="A1559" s="505">
        <v>2243</v>
      </c>
      <c r="B1559" s="505" t="s">
        <v>299</v>
      </c>
      <c r="C1559" s="505">
        <v>1264</v>
      </c>
      <c r="D1559" s="505" t="s">
        <v>299</v>
      </c>
      <c r="E1559" s="505" t="s">
        <v>300</v>
      </c>
      <c r="G1559" s="505">
        <v>7758</v>
      </c>
      <c r="H1559" s="594">
        <v>87020000</v>
      </c>
    </row>
    <row r="1560" spans="1:8" ht="13.9" customHeight="1">
      <c r="A1560" s="505">
        <v>2244</v>
      </c>
      <c r="B1560" s="505" t="s">
        <v>1898</v>
      </c>
      <c r="G1560" s="505"/>
      <c r="H1560" s="594">
        <v>891080000</v>
      </c>
    </row>
    <row r="1561" spans="1:8" ht="24.75" customHeight="1">
      <c r="A1561" s="505">
        <v>2245</v>
      </c>
      <c r="B1561" s="505" t="s">
        <v>2167</v>
      </c>
      <c r="C1561" s="505">
        <v>470</v>
      </c>
      <c r="D1561" s="505" t="s">
        <v>2167</v>
      </c>
      <c r="E1561" s="505" t="s">
        <v>301</v>
      </c>
      <c r="G1561" s="505">
        <v>7799</v>
      </c>
      <c r="H1561" s="594">
        <v>3835500</v>
      </c>
    </row>
    <row r="1562" spans="1:8" ht="36.4" customHeight="1">
      <c r="A1562" s="505">
        <v>2246</v>
      </c>
      <c r="B1562" s="505" t="s">
        <v>1677</v>
      </c>
      <c r="C1562" s="505">
        <v>4118</v>
      </c>
      <c r="D1562" s="505" t="s">
        <v>1677</v>
      </c>
      <c r="E1562" s="505" t="s">
        <v>302</v>
      </c>
      <c r="G1562" s="505">
        <v>7799</v>
      </c>
      <c r="H1562" s="594">
        <v>14277662</v>
      </c>
    </row>
    <row r="1563" spans="1:8" ht="36.4" customHeight="1">
      <c r="A1563" s="505">
        <v>2247</v>
      </c>
      <c r="B1563" s="505" t="s">
        <v>2223</v>
      </c>
      <c r="C1563" s="505">
        <v>611</v>
      </c>
      <c r="D1563" s="505" t="s">
        <v>2223</v>
      </c>
      <c r="E1563" s="505" t="s">
        <v>1095</v>
      </c>
      <c r="G1563" s="505">
        <v>7799</v>
      </c>
      <c r="H1563" s="594">
        <v>4164000</v>
      </c>
    </row>
    <row r="1564" spans="1:8" ht="48" customHeight="1">
      <c r="A1564" s="505">
        <v>2248</v>
      </c>
      <c r="B1564" s="505" t="s">
        <v>925</v>
      </c>
      <c r="C1564" s="505">
        <v>857</v>
      </c>
      <c r="D1564" s="505" t="s">
        <v>925</v>
      </c>
      <c r="E1564" s="505" t="s">
        <v>1096</v>
      </c>
      <c r="G1564" s="505">
        <v>7799</v>
      </c>
      <c r="H1564" s="594">
        <v>4260000</v>
      </c>
    </row>
    <row r="1565" spans="1:8" ht="36.4" customHeight="1">
      <c r="A1565" s="505">
        <v>2249</v>
      </c>
      <c r="B1565" s="505" t="s">
        <v>1471</v>
      </c>
      <c r="C1565" s="505">
        <v>8164</v>
      </c>
      <c r="D1565" s="505" t="s">
        <v>1471</v>
      </c>
      <c r="E1565" s="505" t="s">
        <v>303</v>
      </c>
      <c r="G1565" s="505">
        <v>7799</v>
      </c>
      <c r="H1565" s="594">
        <v>7590300</v>
      </c>
    </row>
    <row r="1566" spans="1:8" ht="48" customHeight="1">
      <c r="A1566" s="505">
        <v>2250</v>
      </c>
      <c r="B1566" s="505" t="s">
        <v>1276</v>
      </c>
      <c r="C1566" s="505">
        <v>937</v>
      </c>
      <c r="D1566" s="505" t="s">
        <v>1276</v>
      </c>
      <c r="E1566" s="505" t="s">
        <v>1097</v>
      </c>
      <c r="G1566" s="505">
        <v>7799</v>
      </c>
      <c r="H1566" s="594">
        <v>3870000</v>
      </c>
    </row>
    <row r="1567" spans="1:8" ht="36.4" customHeight="1">
      <c r="A1567" s="505">
        <v>2251</v>
      </c>
      <c r="B1567" s="505" t="s">
        <v>2309</v>
      </c>
      <c r="C1567" s="505">
        <v>1050</v>
      </c>
      <c r="D1567" s="505" t="s">
        <v>2309</v>
      </c>
      <c r="E1567" s="505" t="s">
        <v>304</v>
      </c>
      <c r="G1567" s="505">
        <v>7799</v>
      </c>
      <c r="H1567" s="594">
        <v>4650000</v>
      </c>
    </row>
    <row r="1568" spans="1:8" ht="36.4" customHeight="1">
      <c r="A1568" s="505">
        <v>2252</v>
      </c>
      <c r="B1568" s="505" t="s">
        <v>633</v>
      </c>
      <c r="C1568" s="505">
        <v>11181</v>
      </c>
      <c r="D1568" s="505" t="s">
        <v>633</v>
      </c>
      <c r="E1568" s="505" t="s">
        <v>305</v>
      </c>
      <c r="G1568" s="505">
        <v>7799</v>
      </c>
      <c r="H1568" s="594">
        <v>3546000</v>
      </c>
    </row>
    <row r="1569" spans="1:8" ht="36.4" customHeight="1">
      <c r="A1569" s="505">
        <v>2253</v>
      </c>
      <c r="B1569" s="505" t="s">
        <v>637</v>
      </c>
      <c r="C1569" s="505">
        <v>1279</v>
      </c>
      <c r="D1569" s="505" t="s">
        <v>637</v>
      </c>
      <c r="E1569" s="505" t="s">
        <v>306</v>
      </c>
      <c r="G1569" s="505">
        <v>7799</v>
      </c>
      <c r="H1569" s="594">
        <v>4346000</v>
      </c>
    </row>
    <row r="1570" spans="1:8" ht="36.4" customHeight="1">
      <c r="A1570" s="505">
        <v>2254</v>
      </c>
      <c r="B1570" s="505" t="s">
        <v>1544</v>
      </c>
      <c r="C1570" s="505">
        <v>12201</v>
      </c>
      <c r="D1570" s="505" t="s">
        <v>1544</v>
      </c>
      <c r="E1570" s="505" t="s">
        <v>307</v>
      </c>
      <c r="G1570" s="505">
        <v>7799</v>
      </c>
      <c r="H1570" s="594">
        <v>10142000</v>
      </c>
    </row>
    <row r="1571" spans="1:8" ht="13.9" customHeight="1">
      <c r="A1571" s="505">
        <v>2255</v>
      </c>
      <c r="B1571" s="505" t="s">
        <v>284</v>
      </c>
      <c r="G1571" s="505"/>
      <c r="H1571" s="594">
        <v>60681462</v>
      </c>
    </row>
    <row r="1572" spans="1:8" ht="13.9" customHeight="1">
      <c r="A1572" s="505">
        <v>2265</v>
      </c>
      <c r="B1572" s="505" t="s">
        <v>1899</v>
      </c>
      <c r="G1572" s="505"/>
      <c r="H1572" s="594">
        <v>965261462</v>
      </c>
    </row>
    <row r="1573" spans="1:8" ht="13.9" customHeight="1">
      <c r="A1573" s="505">
        <v>2266</v>
      </c>
      <c r="B1573" s="505" t="s">
        <v>1900</v>
      </c>
      <c r="G1573" s="505"/>
      <c r="H1573" s="594">
        <v>965261462</v>
      </c>
    </row>
    <row r="1574" spans="1:8" ht="13.9" customHeight="1">
      <c r="A1574" s="505">
        <v>2268</v>
      </c>
      <c r="B1574" s="505" t="s">
        <v>1901</v>
      </c>
      <c r="G1574" s="505"/>
      <c r="H1574" s="594">
        <v>965261462</v>
      </c>
    </row>
    <row r="1575" spans="1:8" ht="13.9" customHeight="1">
      <c r="A1575" s="505">
        <v>2269</v>
      </c>
      <c r="B1575" s="505" t="s">
        <v>65</v>
      </c>
      <c r="G1575" s="505"/>
      <c r="H1575" s="594">
        <v>1261007512</v>
      </c>
    </row>
    <row r="1576" spans="1:8" ht="13.9" customHeight="1">
      <c r="A1576" s="505">
        <v>2270</v>
      </c>
      <c r="B1576" s="505" t="s">
        <v>66</v>
      </c>
      <c r="G1576" s="505"/>
      <c r="H1576" s="594">
        <v>1261007512</v>
      </c>
    </row>
    <row r="1577" spans="1:8" ht="13.9" customHeight="1">
      <c r="A1577" s="505">
        <v>2271</v>
      </c>
      <c r="B1577" s="505" t="s">
        <v>67</v>
      </c>
      <c r="G1577" s="505"/>
      <c r="H1577" s="594">
        <v>1261007512</v>
      </c>
    </row>
    <row r="1578" spans="1:8" ht="13.9" customHeight="1">
      <c r="A1578" s="505">
        <v>2273</v>
      </c>
      <c r="G1578" s="505"/>
      <c r="H1578" s="594">
        <v>1261007512</v>
      </c>
    </row>
    <row r="1579" spans="1:8" ht="16.350000000000001" customHeight="1">
      <c r="H1579" s="594">
        <f>SUBTOTAL(9,H414:H1578)</f>
        <v>1625919998261</v>
      </c>
    </row>
    <row r="1580" spans="1:8" ht="12.4" customHeight="1">
      <c r="B1580" s="505" t="s">
        <v>938</v>
      </c>
    </row>
    <row r="1581" spans="1:8" ht="4.7" customHeight="1">
      <c r="F1581" s="505" t="s">
        <v>939</v>
      </c>
    </row>
    <row r="1582" spans="1:8" ht="12.4" customHeight="1"/>
    <row r="1583" spans="1:8" ht="83.65" customHeight="1"/>
    <row r="1584" spans="1:8" ht="26.45" customHeight="1"/>
    <row r="1585" ht="380.45" customHeight="1"/>
    <row r="1586" ht="13.9" customHeight="1"/>
  </sheetData>
  <autoFilter ref="A16:H1578" xr:uid="{00000000-0009-0000-0000-000003000000}"/>
  <phoneticPr fontId="8" type="noConversion"/>
  <hyperlinks>
    <hyperlink ref="C17" r:id="rId1" display="C:\Users\Admin\AppData\Administrator\Desktop\401;cf77006f-48b8-410f-a07f-df03c5d5737b" xr:uid="{00000000-0004-0000-0300-000000000000}"/>
    <hyperlink ref="C18" r:id="rId2" display="C:\Users\Admin\AppData\Administrator\Desktop\401;cf77006f-48b8-410f-a07f-df03c5d5737b" xr:uid="{00000000-0004-0000-0300-000001000000}"/>
    <hyperlink ref="C19" r:id="rId3" display="C:\Users\Admin\AppData\Administrator\Desktop\401;0a0f639b-3a8b-42bd-aa29-d0bc17c2e087" xr:uid="{00000000-0004-0000-0300-000002000000}"/>
    <hyperlink ref="C20" r:id="rId4" display="C:\Users\Admin\AppData\Administrator\Desktop\401;0a0f639b-3a8b-42bd-aa29-d0bc17c2e087" xr:uid="{00000000-0004-0000-0300-000003000000}"/>
    <hyperlink ref="C21" r:id="rId5" display="C:\Users\Admin\AppData\Administrator\Desktop\401;d61c020c-78ae-4842-b91b-d0cf14a0a0a3" xr:uid="{00000000-0004-0000-0300-000004000000}"/>
    <hyperlink ref="C22" r:id="rId6" display="C:\Users\Admin\AppData\Administrator\Desktop\401;5c97c681-a158-4816-916d-0cce05fbbab8" xr:uid="{00000000-0004-0000-0300-000005000000}"/>
    <hyperlink ref="C23" r:id="rId7" display="C:\Users\Admin\AppData\Administrator\Desktop\401;a9af36ef-b4c7-4643-ab65-38dcac8bdc27" xr:uid="{00000000-0004-0000-0300-000006000000}"/>
    <hyperlink ref="C24" r:id="rId8" display="C:\Users\Admin\AppData\Administrator\Desktop\401;40f9a68e-dfb5-446a-bfa2-0784796104ef" xr:uid="{00000000-0004-0000-0300-000007000000}"/>
    <hyperlink ref="C25" r:id="rId9" display="C:\Users\Admin\AppData\Administrator\Desktop\401;e3f667a6-2aa0-4ad9-839b-c3ea57cb3c05" xr:uid="{00000000-0004-0000-0300-000008000000}"/>
    <hyperlink ref="C26" r:id="rId10" display="C:\Users\Admin\AppData\Administrator\Desktop\401;83644ab5-d819-4cda-b26e-0b5ad5403c8c" xr:uid="{00000000-0004-0000-0300-000009000000}"/>
    <hyperlink ref="C27" r:id="rId11" display="C:\Users\Admin\AppData\Administrator\Desktop\401;fa95e123-76c2-43a8-943a-567a0b128e4c" xr:uid="{00000000-0004-0000-0300-00000A000000}"/>
    <hyperlink ref="C28" r:id="rId12" display="C:\Users\Admin\AppData\Administrator\Desktop\401;fa95e123-76c2-43a8-943a-567a0b128e4c" xr:uid="{00000000-0004-0000-0300-00000B000000}"/>
    <hyperlink ref="C29" r:id="rId13" display="C:\Users\Admin\AppData\Administrator\Desktop\401;fa95e123-76c2-43a8-943a-567a0b128e4c" xr:uid="{00000000-0004-0000-0300-00000C000000}"/>
    <hyperlink ref="C30" r:id="rId14" display="C:\Users\Admin\AppData\Administrator\Desktop\401;da2f8ea8-eac5-493c-899c-6dbac7a9357a" xr:uid="{00000000-0004-0000-0300-00000D000000}"/>
    <hyperlink ref="C31" r:id="rId15" display="C:\Users\Admin\AppData\Administrator\Desktop\401;da2f8ea8-eac5-493c-899c-6dbac7a9357a" xr:uid="{00000000-0004-0000-0300-00000E000000}"/>
    <hyperlink ref="C32" r:id="rId16" display="C:\Users\Admin\AppData\Administrator\Desktop\401;fce5627b-8887-4785-9460-83c7a227568b" xr:uid="{00000000-0004-0000-0300-00000F000000}"/>
    <hyperlink ref="C33" r:id="rId17" display="C:\Users\Admin\AppData\Administrator\Desktop\401;fce5627b-8887-4785-9460-83c7a227568b" xr:uid="{00000000-0004-0000-0300-000010000000}"/>
    <hyperlink ref="C34" r:id="rId18" display="C:\Users\Admin\AppData\Administrator\Desktop\401;1d95da80-e144-4a69-b5c7-09023697c049" xr:uid="{00000000-0004-0000-0300-000011000000}"/>
    <hyperlink ref="C35" r:id="rId19" display="C:\Users\Admin\AppData\Administrator\Desktop\401;bfb6460c-6fc4-469c-8890-d793932007f4" xr:uid="{00000000-0004-0000-0300-000012000000}"/>
    <hyperlink ref="C36" r:id="rId20" display="C:\Users\Admin\AppData\Administrator\Desktop\401;8266ca59-f3d7-4732-b27c-ccfacfbf6333" xr:uid="{00000000-0004-0000-0300-000013000000}"/>
    <hyperlink ref="C37" r:id="rId21" display="C:\Users\Admin\AppData\Administrator\Desktop\401;2ff40637-a5f5-4ced-8646-8d3e6cd94889" xr:uid="{00000000-0004-0000-0300-000014000000}"/>
    <hyperlink ref="C38" r:id="rId22" display="C:\Users\Admin\AppData\Administrator\Desktop\401;485860d3-0b8a-4406-b70a-04d5790f106d" xr:uid="{00000000-0004-0000-0300-000015000000}"/>
    <hyperlink ref="C39" r:id="rId23" display="C:\Users\Admin\AppData\Administrator\Desktop\401;a0449383-34d5-4516-b5bc-6e2b27b36357" xr:uid="{00000000-0004-0000-0300-000016000000}"/>
    <hyperlink ref="C43" r:id="rId24" display="C:\Users\Admin\AppData\Administrator\Desktop\401;cf77006f-48b8-410f-a07f-df03c5d5737b" xr:uid="{00000000-0004-0000-0300-000017000000}"/>
    <hyperlink ref="C44" r:id="rId25" display="C:\Users\Admin\AppData\Administrator\Desktop\401;0a0f639b-3a8b-42bd-aa29-d0bc17c2e087" xr:uid="{00000000-0004-0000-0300-000018000000}"/>
    <hyperlink ref="C45" r:id="rId26" display="C:\Users\Admin\AppData\Administrator\Desktop\401;d61c020c-78ae-4842-b91b-d0cf14a0a0a3" xr:uid="{00000000-0004-0000-0300-000019000000}"/>
    <hyperlink ref="C46" r:id="rId27" display="C:\Users\Admin\AppData\Administrator\Desktop\401;5c97c681-a158-4816-916d-0cce05fbbab8" xr:uid="{00000000-0004-0000-0300-00001A000000}"/>
    <hyperlink ref="C47" r:id="rId28" display="C:\Users\Admin\AppData\Administrator\Desktop\401;40f9a68e-dfb5-446a-bfa2-0784796104ef" xr:uid="{00000000-0004-0000-0300-00001B000000}"/>
    <hyperlink ref="C48" r:id="rId29" display="C:\Users\Admin\AppData\Administrator\Desktop\401;83644ab5-d819-4cda-b26e-0b5ad5403c8c" xr:uid="{00000000-0004-0000-0300-00001C000000}"/>
    <hyperlink ref="C49" r:id="rId30" display="C:\Users\Admin\AppData\Administrator\Desktop\401;da2f8ea8-eac5-493c-899c-6dbac7a9357a" xr:uid="{00000000-0004-0000-0300-00001D000000}"/>
    <hyperlink ref="C50" r:id="rId31" display="C:\Users\Admin\AppData\Administrator\Desktop\401;fce5627b-8887-4785-9460-83c7a227568b" xr:uid="{00000000-0004-0000-0300-00001E000000}"/>
    <hyperlink ref="C51" r:id="rId32" display="C:\Users\Admin\AppData\Administrator\Desktop\401;1d95da80-e144-4a69-b5c7-09023697c049" xr:uid="{00000000-0004-0000-0300-00001F000000}"/>
    <hyperlink ref="C52" r:id="rId33" display="C:\Users\Admin\AppData\Administrator\Desktop\401;8266ca59-f3d7-4732-b27c-ccfacfbf6333" xr:uid="{00000000-0004-0000-0300-000020000000}"/>
    <hyperlink ref="C53" r:id="rId34" display="C:\Users\Admin\AppData\Administrator\Desktop\401;485860d3-0b8a-4406-b70a-04d5790f106d" xr:uid="{00000000-0004-0000-0300-000021000000}"/>
    <hyperlink ref="C55" r:id="rId35" display="C:\Users\Admin\AppData\Administrator\Desktop\401;cf77006f-48b8-410f-a07f-df03c5d5737b" xr:uid="{00000000-0004-0000-0300-000022000000}"/>
    <hyperlink ref="C56" r:id="rId36" display="C:\Users\Admin\AppData\Administrator\Desktop\401;0a0f639b-3a8b-42bd-aa29-d0bc17c2e087" xr:uid="{00000000-0004-0000-0300-000023000000}"/>
    <hyperlink ref="C57" r:id="rId37" display="C:\Users\Admin\AppData\Administrator\Desktop\401;d61c020c-78ae-4842-b91b-d0cf14a0a0a3" xr:uid="{00000000-0004-0000-0300-000024000000}"/>
    <hyperlink ref="C58" r:id="rId38" display="C:\Users\Admin\AppData\Administrator\Desktop\401;5c97c681-a158-4816-916d-0cce05fbbab8" xr:uid="{00000000-0004-0000-0300-000025000000}"/>
    <hyperlink ref="C59" r:id="rId39" display="C:\Users\Admin\AppData\Administrator\Desktop\401;40f9a68e-dfb5-446a-bfa2-0784796104ef" xr:uid="{00000000-0004-0000-0300-000026000000}"/>
    <hyperlink ref="C60" r:id="rId40" display="C:\Users\Admin\AppData\Administrator\Desktop\401;83644ab5-d819-4cda-b26e-0b5ad5403c8c" xr:uid="{00000000-0004-0000-0300-000027000000}"/>
    <hyperlink ref="C61" r:id="rId41" display="C:\Users\Admin\AppData\Administrator\Desktop\401;da2f8ea8-eac5-493c-899c-6dbac7a9357a" xr:uid="{00000000-0004-0000-0300-000028000000}"/>
    <hyperlink ref="C62" r:id="rId42" display="C:\Users\Admin\AppData\Administrator\Desktop\401;fce5627b-8887-4785-9460-83c7a227568b" xr:uid="{00000000-0004-0000-0300-000029000000}"/>
    <hyperlink ref="C63" r:id="rId43" display="C:\Users\Admin\AppData\Administrator\Desktop\401;1d95da80-e144-4a69-b5c7-09023697c049" xr:uid="{00000000-0004-0000-0300-00002A000000}"/>
    <hyperlink ref="C64" r:id="rId44" display="C:\Users\Admin\AppData\Administrator\Desktop\401;8266ca59-f3d7-4732-b27c-ccfacfbf6333" xr:uid="{00000000-0004-0000-0300-00002B000000}"/>
    <hyperlink ref="C65" r:id="rId45" display="C:\Users\Admin\AppData\Administrator\Desktop\401;485860d3-0b8a-4406-b70a-04d5790f106d" xr:uid="{00000000-0004-0000-0300-00002C000000}"/>
    <hyperlink ref="C67" r:id="rId46" display="C:\Users\Admin\AppData\Administrator\Desktop\401;cf77006f-48b8-410f-a07f-df03c5d5737b" xr:uid="{00000000-0004-0000-0300-00002D000000}"/>
    <hyperlink ref="C68" r:id="rId47" display="C:\Users\Admin\AppData\Administrator\Desktop\401;0a0f639b-3a8b-42bd-aa29-d0bc17c2e087" xr:uid="{00000000-0004-0000-0300-00002E000000}"/>
    <hyperlink ref="C69" r:id="rId48" display="C:\Users\Admin\AppData\Administrator\Desktop\401;d61c020c-78ae-4842-b91b-d0cf14a0a0a3" xr:uid="{00000000-0004-0000-0300-00002F000000}"/>
    <hyperlink ref="C70" r:id="rId49" display="C:\Users\Admin\AppData\Administrator\Desktop\401;5c97c681-a158-4816-916d-0cce05fbbab8" xr:uid="{00000000-0004-0000-0300-000030000000}"/>
    <hyperlink ref="C71" r:id="rId50" display="C:\Users\Admin\AppData\Administrator\Desktop\401;40f9a68e-dfb5-446a-bfa2-0784796104ef" xr:uid="{00000000-0004-0000-0300-000031000000}"/>
    <hyperlink ref="C72" r:id="rId51" display="C:\Users\Admin\AppData\Administrator\Desktop\401;83644ab5-d819-4cda-b26e-0b5ad5403c8c" xr:uid="{00000000-0004-0000-0300-000032000000}"/>
    <hyperlink ref="C73" r:id="rId52" display="C:\Users\Admin\AppData\Administrator\Desktop\401;da2f8ea8-eac5-493c-899c-6dbac7a9357a" xr:uid="{00000000-0004-0000-0300-000033000000}"/>
    <hyperlink ref="C74" r:id="rId53" display="C:\Users\Admin\AppData\Administrator\Desktop\401;fce5627b-8887-4785-9460-83c7a227568b" xr:uid="{00000000-0004-0000-0300-000034000000}"/>
    <hyperlink ref="C75" r:id="rId54" display="C:\Users\Admin\AppData\Administrator\Desktop\401;1d95da80-e144-4a69-b5c7-09023697c049" xr:uid="{00000000-0004-0000-0300-000035000000}"/>
    <hyperlink ref="C76" r:id="rId55" display="C:\Users\Admin\AppData\Administrator\Desktop\401;8266ca59-f3d7-4732-b27c-ccfacfbf6333" xr:uid="{00000000-0004-0000-0300-000036000000}"/>
    <hyperlink ref="C77" r:id="rId56" display="C:\Users\Admin\AppData\Administrator\Desktop\401;485860d3-0b8a-4406-b70a-04d5790f106d" xr:uid="{00000000-0004-0000-0300-000037000000}"/>
    <hyperlink ref="C79" r:id="rId57" display="C:\Users\Admin\AppData\Administrator\Desktop\401;cf77006f-48b8-410f-a07f-df03c5d5737b" xr:uid="{00000000-0004-0000-0300-000038000000}"/>
    <hyperlink ref="C80" r:id="rId58" display="C:\Users\Admin\AppData\Administrator\Desktop\401;0a0f639b-3a8b-42bd-aa29-d0bc17c2e087" xr:uid="{00000000-0004-0000-0300-000039000000}"/>
    <hyperlink ref="C81" r:id="rId59" display="C:\Users\Admin\AppData\Administrator\Desktop\401;d61c020c-78ae-4842-b91b-d0cf14a0a0a3" xr:uid="{00000000-0004-0000-0300-00003A000000}"/>
    <hyperlink ref="C82" r:id="rId60" display="C:\Users\Admin\AppData\Administrator\Desktop\401;5c97c681-a158-4816-916d-0cce05fbbab8" xr:uid="{00000000-0004-0000-0300-00003B000000}"/>
    <hyperlink ref="C83" r:id="rId61" display="C:\Users\Admin\AppData\Administrator\Desktop\401;40f9a68e-dfb5-446a-bfa2-0784796104ef" xr:uid="{00000000-0004-0000-0300-00003C000000}"/>
    <hyperlink ref="C84" r:id="rId62" display="C:\Users\Admin\AppData\Administrator\Desktop\401;83644ab5-d819-4cda-b26e-0b5ad5403c8c" xr:uid="{00000000-0004-0000-0300-00003D000000}"/>
    <hyperlink ref="C85" r:id="rId63" display="C:\Users\Admin\AppData\Administrator\Desktop\401;da2f8ea8-eac5-493c-899c-6dbac7a9357a" xr:uid="{00000000-0004-0000-0300-00003E000000}"/>
    <hyperlink ref="C86" r:id="rId64" display="C:\Users\Admin\AppData\Administrator\Desktop\401;fce5627b-8887-4785-9460-83c7a227568b" xr:uid="{00000000-0004-0000-0300-00003F000000}"/>
    <hyperlink ref="C87" r:id="rId65" display="C:\Users\Admin\AppData\Administrator\Desktop\401;1d95da80-e144-4a69-b5c7-09023697c049" xr:uid="{00000000-0004-0000-0300-000040000000}"/>
    <hyperlink ref="C88" r:id="rId66" display="C:\Users\Admin\AppData\Administrator\Desktop\401;8266ca59-f3d7-4732-b27c-ccfacfbf6333" xr:uid="{00000000-0004-0000-0300-000041000000}"/>
    <hyperlink ref="C89" r:id="rId67" display="C:\Users\Admin\AppData\Administrator\Desktop\401;485860d3-0b8a-4406-b70a-04d5790f106d" xr:uid="{00000000-0004-0000-0300-000042000000}"/>
    <hyperlink ref="C91" r:id="rId68" display="C:\Users\Admin\AppData\Administrator\Desktop\106;e3fdacaa-7897-43ed-bb5c-1ac7a546b247" xr:uid="{00000000-0004-0000-0300-000043000000}"/>
    <hyperlink ref="C92" r:id="rId69" display="C:\Users\Admin\AppData\Administrator\Desktop\106;125e860b-193d-431b-b92c-7c3ca3143f2c" xr:uid="{00000000-0004-0000-0300-000044000000}"/>
    <hyperlink ref="C93" r:id="rId70" display="C:\Users\Admin\AppData\Administrator\Desktop\106;77f97b12-5822-4033-9665-6a46308da4c7" xr:uid="{00000000-0004-0000-0300-000045000000}"/>
    <hyperlink ref="C94" r:id="rId71" display="C:\Users\Admin\AppData\Administrator\Desktop\106;556946c1-e5b5-4fca-9434-3feea3687d66" xr:uid="{00000000-0004-0000-0300-000046000000}"/>
    <hyperlink ref="C95" r:id="rId72" display="C:\Users\Admin\AppData\Administrator\Desktop\106;da7465bb-68eb-469d-85d0-3eb98dfa0a5e" xr:uid="{00000000-0004-0000-0300-000047000000}"/>
    <hyperlink ref="C96" r:id="rId73" display="C:\Users\Admin\AppData\Administrator\Desktop\106;b1e06f05-aa24-4a44-8283-db01fda0c8b4" xr:uid="{00000000-0004-0000-0300-000048000000}"/>
    <hyperlink ref="C97" r:id="rId74" display="C:\Users\Admin\AppData\Administrator\Desktop\106;8b7be9b0-6576-4dbc-a2f3-a37e7c9cc2ad" xr:uid="{00000000-0004-0000-0300-000049000000}"/>
    <hyperlink ref="C98" r:id="rId75" display="C:\Users\Admin\AppData\Administrator\Desktop\106;f886a12f-8d0a-4e56-9403-480bcc4c86fc" xr:uid="{00000000-0004-0000-0300-00004A000000}"/>
    <hyperlink ref="C99" r:id="rId76" display="C:\Users\Admin\AppData\Administrator\Desktop\106;eec35b60-3a0f-4620-b85e-c55f5147fce1" xr:uid="{00000000-0004-0000-0300-00004B000000}"/>
    <hyperlink ref="C101" r:id="rId77" display="C:\Users\Admin\AppData\Administrator\Desktop\106;40e4006a-d60d-4249-8f40-4852fb88e1bc" xr:uid="{00000000-0004-0000-0300-00004C000000}"/>
    <hyperlink ref="C102" r:id="rId78" display="C:\Users\Admin\AppData\Administrator\Desktop\106;62025676-1cbd-43e6-86c2-761eac54a6de" xr:uid="{00000000-0004-0000-0300-00004D000000}"/>
    <hyperlink ref="C103" r:id="rId79" display="C:\Users\Admin\AppData\Administrator\Desktop\106;afb5f73a-b8e0-402c-b8dc-1241522f879a" xr:uid="{00000000-0004-0000-0300-00004E000000}"/>
    <hyperlink ref="C104" r:id="rId80" display="C:\Users\Admin\AppData\Administrator\Desktop\106;01a6ca36-4c6a-4f25-8ba2-98314a659a92" xr:uid="{00000000-0004-0000-0300-00004F000000}"/>
    <hyperlink ref="C105" r:id="rId81" display="C:\Users\Admin\AppData\Administrator\Desktop\106;0da8bdc6-f51b-4737-8d5d-b15920c7abf7" xr:uid="{00000000-0004-0000-0300-000050000000}"/>
    <hyperlink ref="C106" r:id="rId82" display="C:\Users\Admin\AppData\Administrator\Desktop\106;de2d707c-3703-4b70-b21d-79a30bddb39f" xr:uid="{00000000-0004-0000-0300-000051000000}"/>
    <hyperlink ref="C107" r:id="rId83" display="C:\Users\Admin\AppData\Administrator\Desktop\106;2082b123-64f7-4593-b2f8-04be65170169" xr:uid="{00000000-0004-0000-0300-000052000000}"/>
    <hyperlink ref="C108" r:id="rId84" display="C:\Users\Admin\AppData\Administrator\Desktop\106;d641904d-743e-4780-bfad-491ccc6d7897" xr:uid="{00000000-0004-0000-0300-000053000000}"/>
    <hyperlink ref="C109" r:id="rId85" display="C:\Users\Admin\AppData\Administrator\Desktop\106;6d4c51af-98a5-49c0-9754-7bfcf2b8ce51" xr:uid="{00000000-0004-0000-0300-000054000000}"/>
    <hyperlink ref="C110" r:id="rId86" display="C:\Users\Admin\AppData\Administrator\Desktop\106;33b04c37-ca11-4537-8010-106705eede25" xr:uid="{00000000-0004-0000-0300-000055000000}"/>
    <hyperlink ref="C111" r:id="rId87" display="C:\Users\Admin\AppData\Administrator\Desktop\106;53ec09ab-e8bc-4699-a6ad-27d9306c0503" xr:uid="{00000000-0004-0000-0300-000056000000}"/>
    <hyperlink ref="C112" r:id="rId88" display="C:\Users\Admin\AppData\Administrator\Desktop\106;ca05513b-4845-4dea-84bf-eff6a65a88a3" xr:uid="{00000000-0004-0000-0300-000057000000}"/>
    <hyperlink ref="C113" r:id="rId89" display="C:\Users\Admin\AppData\Administrator\Desktop\106;8addb2b8-0a9c-4499-a9e0-b85a82df7ec2" xr:uid="{00000000-0004-0000-0300-000058000000}"/>
    <hyperlink ref="C114" r:id="rId90" display="C:\Users\Admin\AppData\Administrator\Desktop\106;d9ec9598-e01c-4701-8d33-98620f063bc4" xr:uid="{00000000-0004-0000-0300-000059000000}"/>
    <hyperlink ref="C116" r:id="rId91" display="C:\Users\Admin\AppData\Administrator\Desktop\106;5ea6e2d1-3ef6-4af5-897b-aaf335b997c1" xr:uid="{00000000-0004-0000-0300-00005A000000}"/>
    <hyperlink ref="C117" r:id="rId92" display="C:\Users\Admin\AppData\Administrator\Desktop\106;fc0a25ee-c141-484c-a1fb-139b2fff29ea" xr:uid="{00000000-0004-0000-0300-00005B000000}"/>
    <hyperlink ref="C121" r:id="rId93" display="C:\Users\Admin\AppData\Administrator\Desktop\56;b2afba2a-85e3-44b7-b211-b66c579e73e4" xr:uid="{00000000-0004-0000-0300-00005C000000}"/>
    <hyperlink ref="C122" r:id="rId94" display="C:\Users\Admin\AppData\Administrator\Desktop\56;8baf6620-e17c-4476-a61f-c2f7b882ee07" xr:uid="{00000000-0004-0000-0300-00005D000000}"/>
    <hyperlink ref="C123" r:id="rId95" display="C:\Users\Admin\AppData\Administrator\Desktop\56;42f5f66f-6c12-436e-886d-0d72fdf96eaf" xr:uid="{00000000-0004-0000-0300-00005E000000}"/>
    <hyperlink ref="C124" r:id="rId96" display="C:\Users\Admin\AppData\Administrator\Desktop\56;42872a62-0ee7-4a52-a122-d3804bb964cc" xr:uid="{00000000-0004-0000-0300-00005F000000}"/>
    <hyperlink ref="C128" r:id="rId97" display="C:\Users\Admin\AppData\Administrator\Desktop\401;cf77006f-48b8-410f-a07f-df03c5d5737b" xr:uid="{00000000-0004-0000-0300-000060000000}"/>
    <hyperlink ref="C129" r:id="rId98" display="C:\Users\Admin\AppData\Administrator\Desktop\401;0a0f639b-3a8b-42bd-aa29-d0bc17c2e087" xr:uid="{00000000-0004-0000-0300-000061000000}"/>
    <hyperlink ref="C130" r:id="rId99" display="C:\Users\Admin\AppData\Administrator\Desktop\401;d61c020c-78ae-4842-b91b-d0cf14a0a0a3" xr:uid="{00000000-0004-0000-0300-000062000000}"/>
    <hyperlink ref="C131" r:id="rId100" display="C:\Users\Admin\AppData\Administrator\Desktop\401;a9af36ef-b4c7-4643-ab65-38dcac8bdc27" xr:uid="{00000000-0004-0000-0300-000063000000}"/>
    <hyperlink ref="C132" r:id="rId101" display="C:\Users\Admin\AppData\Administrator\Desktop\401;e3f667a6-2aa0-4ad9-839b-c3ea57cb3c05" xr:uid="{00000000-0004-0000-0300-000064000000}"/>
    <hyperlink ref="C133" r:id="rId102" display="C:\Users\Admin\AppData\Administrator\Desktop\401;fa95e123-76c2-43a8-943a-567a0b128e4c" xr:uid="{00000000-0004-0000-0300-000065000000}"/>
    <hyperlink ref="C134" r:id="rId103" display="C:\Users\Admin\AppData\Administrator\Desktop\401;da2f8ea8-eac5-493c-899c-6dbac7a9357a" xr:uid="{00000000-0004-0000-0300-000066000000}"/>
    <hyperlink ref="C135" r:id="rId104" display="C:\Users\Admin\AppData\Administrator\Desktop\401;fce5627b-8887-4785-9460-83c7a227568b" xr:uid="{00000000-0004-0000-0300-000067000000}"/>
    <hyperlink ref="C136" r:id="rId105" display="C:\Users\Admin\AppData\Administrator\Desktop\401;bfb6460c-6fc4-469c-8890-d793932007f4" xr:uid="{00000000-0004-0000-0300-000068000000}"/>
    <hyperlink ref="C137" r:id="rId106" display="C:\Users\Admin\AppData\Administrator\Desktop\401;2ff40637-a5f5-4ced-8646-8d3e6cd94889" xr:uid="{00000000-0004-0000-0300-000069000000}"/>
    <hyperlink ref="C138" r:id="rId107" display="C:\Users\Admin\AppData\Administrator\Desktop\401;a0449383-34d5-4516-b5bc-6e2b27b36357" xr:uid="{00000000-0004-0000-0300-00006A000000}"/>
    <hyperlink ref="C140" r:id="rId108" display="C:\Users\Admin\AppData\Administrator\Desktop\401;cf77006f-48b8-410f-a07f-df03c5d5737b" xr:uid="{00000000-0004-0000-0300-00006B000000}"/>
    <hyperlink ref="C141" r:id="rId109" display="C:\Users\Admin\AppData\Administrator\Desktop\401;0a0f639b-3a8b-42bd-aa29-d0bc17c2e087" xr:uid="{00000000-0004-0000-0300-00006C000000}"/>
    <hyperlink ref="C142" r:id="rId110" display="C:\Users\Admin\AppData\Administrator\Desktop\401;d61c020c-78ae-4842-b91b-d0cf14a0a0a3" xr:uid="{00000000-0004-0000-0300-00006D000000}"/>
    <hyperlink ref="C143" r:id="rId111" display="C:\Users\Admin\AppData\Administrator\Desktop\401;a9af36ef-b4c7-4643-ab65-38dcac8bdc27" xr:uid="{00000000-0004-0000-0300-00006E000000}"/>
    <hyperlink ref="C144" r:id="rId112" display="C:\Users\Admin\AppData\Administrator\Desktop\401;e3f667a6-2aa0-4ad9-839b-c3ea57cb3c05" xr:uid="{00000000-0004-0000-0300-00006F000000}"/>
    <hyperlink ref="C145" r:id="rId113" display="C:\Users\Admin\AppData\Administrator\Desktop\401;fa95e123-76c2-43a8-943a-567a0b128e4c" xr:uid="{00000000-0004-0000-0300-000070000000}"/>
    <hyperlink ref="C146" r:id="rId114" display="C:\Users\Admin\AppData\Administrator\Desktop\401;da2f8ea8-eac5-493c-899c-6dbac7a9357a" xr:uid="{00000000-0004-0000-0300-000071000000}"/>
    <hyperlink ref="C147" r:id="rId115" display="C:\Users\Admin\AppData\Administrator\Desktop\401;fce5627b-8887-4785-9460-83c7a227568b" xr:uid="{00000000-0004-0000-0300-000072000000}"/>
    <hyperlink ref="C148" r:id="rId116" display="C:\Users\Admin\AppData\Administrator\Desktop\401;bfb6460c-6fc4-469c-8890-d793932007f4" xr:uid="{00000000-0004-0000-0300-000073000000}"/>
    <hyperlink ref="C149" r:id="rId117" display="C:\Users\Admin\AppData\Administrator\Desktop\401;2ff40637-a5f5-4ced-8646-8d3e6cd94889" xr:uid="{00000000-0004-0000-0300-000074000000}"/>
    <hyperlink ref="C150" r:id="rId118" display="C:\Users\Admin\AppData\Administrator\Desktop\401;a0449383-34d5-4516-b5bc-6e2b27b36357" xr:uid="{00000000-0004-0000-0300-000075000000}"/>
    <hyperlink ref="C152" r:id="rId119" display="C:\Users\Admin\AppData\Administrator\Desktop\401;1fae75ea-7cb0-49e4-bd00-19922fed77ac" xr:uid="{00000000-0004-0000-0300-000076000000}"/>
    <hyperlink ref="C153" r:id="rId120" display="C:\Users\Admin\AppData\Administrator\Desktop\401;ff8b2420-2f0f-4c52-949f-6807351afd72" xr:uid="{00000000-0004-0000-0300-000077000000}"/>
    <hyperlink ref="C154" r:id="rId121" display="C:\Users\Admin\AppData\Administrator\Desktop\401;5d355f37-c7d3-43a2-bf21-67e5ca36a1a6" xr:uid="{00000000-0004-0000-0300-000078000000}"/>
    <hyperlink ref="C156" r:id="rId122" display="C:\Users\Admin\AppData\Administrator\Desktop\401;cf77006f-48b8-410f-a07f-df03c5d5737b" xr:uid="{00000000-0004-0000-0300-000079000000}"/>
    <hyperlink ref="C157" r:id="rId123" display="C:\Users\Admin\AppData\Administrator\Desktop\401;0a0f639b-3a8b-42bd-aa29-d0bc17c2e087" xr:uid="{00000000-0004-0000-0300-00007A000000}"/>
    <hyperlink ref="C158" r:id="rId124" display="C:\Users\Admin\AppData\Administrator\Desktop\401;d61c020c-78ae-4842-b91b-d0cf14a0a0a3" xr:uid="{00000000-0004-0000-0300-00007B000000}"/>
    <hyperlink ref="C159" r:id="rId125" display="C:\Users\Admin\AppData\Administrator\Desktop\401;a9af36ef-b4c7-4643-ab65-38dcac8bdc27" xr:uid="{00000000-0004-0000-0300-00007C000000}"/>
    <hyperlink ref="C160" r:id="rId126" display="C:\Users\Admin\AppData\Administrator\Desktop\401;e3f667a6-2aa0-4ad9-839b-c3ea57cb3c05" xr:uid="{00000000-0004-0000-0300-00007D000000}"/>
    <hyperlink ref="C161" r:id="rId127" display="C:\Users\Admin\AppData\Administrator\Desktop\401;fa95e123-76c2-43a8-943a-567a0b128e4c" xr:uid="{00000000-0004-0000-0300-00007E000000}"/>
    <hyperlink ref="C162" r:id="rId128" display="C:\Users\Admin\AppData\Administrator\Desktop\401;da2f8ea8-eac5-493c-899c-6dbac7a9357a" xr:uid="{00000000-0004-0000-0300-00007F000000}"/>
    <hyperlink ref="C163" r:id="rId129" display="C:\Users\Admin\AppData\Administrator\Desktop\401;fce5627b-8887-4785-9460-83c7a227568b" xr:uid="{00000000-0004-0000-0300-000080000000}"/>
    <hyperlink ref="C164" r:id="rId130" display="C:\Users\Admin\AppData\Administrator\Desktop\401;bfb6460c-6fc4-469c-8890-d793932007f4" xr:uid="{00000000-0004-0000-0300-000081000000}"/>
    <hyperlink ref="C165" r:id="rId131" display="C:\Users\Admin\AppData\Administrator\Desktop\401;2ff40637-a5f5-4ced-8646-8d3e6cd94889" xr:uid="{00000000-0004-0000-0300-000082000000}"/>
    <hyperlink ref="C166" r:id="rId132" display="C:\Users\Admin\AppData\Administrator\Desktop\401;a0449383-34d5-4516-b5bc-6e2b27b36357" xr:uid="{00000000-0004-0000-0300-000083000000}"/>
    <hyperlink ref="C170" r:id="rId133" display="C:\Users\Admin\AppData\Administrator\Desktop\106;8b5f515b-2305-43f8-892e-801843cd6cff" xr:uid="{00000000-0004-0000-0300-000084000000}"/>
    <hyperlink ref="C171" r:id="rId134" display="C:\Users\Admin\AppData\Administrator\Desktop\106;1aa166de-1f7b-4a74-a355-061a57ed5a86" xr:uid="{00000000-0004-0000-0300-000085000000}"/>
    <hyperlink ref="C176" r:id="rId135" display="C:\Users\Admin\AppData\Administrator\Desktop\56;e7dc71c6-dd07-4553-80e2-a8ff41d9eea1" xr:uid="{00000000-0004-0000-0300-000086000000}"/>
    <hyperlink ref="C177" r:id="rId136" display="C:\Users\Admin\AppData\Administrator\Desktop\56;6b9a4f6f-cf1f-411e-890e-eb07f912a9e8" xr:uid="{00000000-0004-0000-0300-000087000000}"/>
    <hyperlink ref="C178" r:id="rId137" display="C:\Users\Admin\AppData\Administrator\Desktop\56;8dc535f7-1df5-4b55-a240-4def8fe542b2" xr:uid="{00000000-0004-0000-0300-000088000000}"/>
    <hyperlink ref="C179" r:id="rId138" display="C:\Users\Admin\AppData\Administrator\Desktop\56;47ab7263-1808-4f73-ab4f-f77712384978" xr:uid="{00000000-0004-0000-0300-000089000000}"/>
    <hyperlink ref="C180" r:id="rId139" display="C:\Users\Admin\AppData\Administrator\Desktop\56;35b6dcc5-3627-426d-9b06-6ac16f504dac" xr:uid="{00000000-0004-0000-0300-00008A000000}"/>
    <hyperlink ref="C182" r:id="rId140" display="C:\Users\Admin\AppData\Administrator\Desktop\56;f1da9bbe-9320-4403-b2f1-202bdff485bc" xr:uid="{00000000-0004-0000-0300-00008B000000}"/>
    <hyperlink ref="C183" r:id="rId141" display="C:\Users\Admin\AppData\Administrator\Desktop\56;a6c86774-11a8-445e-b13b-6a2b908643f2" xr:uid="{00000000-0004-0000-0300-00008C000000}"/>
    <hyperlink ref="C184" r:id="rId142" display="C:\Users\Admin\AppData\Administrator\Desktop\56;b19d0f68-93b7-4fac-8767-535982b9a5df" xr:uid="{00000000-0004-0000-0300-00008D000000}"/>
    <hyperlink ref="C185" r:id="rId143" display="C:\Users\Admin\AppData\Administrator\Desktop\56;3c8482b5-7681-431b-a4d7-94a6f11ad0b6" xr:uid="{00000000-0004-0000-0300-00008E000000}"/>
    <hyperlink ref="C186" r:id="rId144" display="C:\Users\Admin\AppData\Administrator\Desktop\56;f772778e-cf54-4d36-b9d7-ca312bfd1f15" xr:uid="{00000000-0004-0000-0300-00008F000000}"/>
    <hyperlink ref="C188" r:id="rId145" display="C:\Users\Admin\AppData\Administrator\Desktop\56;17e3de8b-972a-45e5-95b4-ae81dc72ace5" xr:uid="{00000000-0004-0000-0300-000090000000}"/>
    <hyperlink ref="C189" r:id="rId146" display="C:\Users\Admin\AppData\Administrator\Desktop\56;471d89de-a362-43fa-9067-5d2a7863a6b6" xr:uid="{00000000-0004-0000-0300-000091000000}"/>
    <hyperlink ref="C190" r:id="rId147" display="C:\Users\Admin\AppData\Administrator\Desktop\56;6fca7f64-aad5-4b1f-83de-2e6233d7c298" xr:uid="{00000000-0004-0000-0300-000092000000}"/>
    <hyperlink ref="C194" r:id="rId148" display="C:\Users\Admin\AppData\Administrator\Desktop\56;d3b4b13a-5dc9-4480-85c6-43ab98c0a44f" xr:uid="{00000000-0004-0000-0300-000093000000}"/>
    <hyperlink ref="C195" r:id="rId149" display="C:\Users\Admin\AppData\Administrator\Desktop\56;186dc5af-94d7-4fd2-af0f-4fa283a9bc76" xr:uid="{00000000-0004-0000-0300-000094000000}"/>
    <hyperlink ref="C196" r:id="rId150" display="C:\Users\Admin\AppData\Administrator\Desktop\56;aa02ccac-b6f4-469c-a8f2-c4f1ce023747" xr:uid="{00000000-0004-0000-0300-000095000000}"/>
    <hyperlink ref="C197" r:id="rId151" display="C:\Users\Admin\AppData\Administrator\Desktop\56;f97089b4-0f7f-4db2-9ca9-3c8134822f84" xr:uid="{00000000-0004-0000-0300-000096000000}"/>
    <hyperlink ref="C198" r:id="rId152" display="C:\Users\Admin\AppData\Administrator\Desktop\56;92f9a35b-532f-4761-84d6-d77f68d9fbeb" xr:uid="{00000000-0004-0000-0300-000097000000}"/>
    <hyperlink ref="C199" r:id="rId153" display="C:\Users\Admin\AppData\Administrator\Desktop\56;ccd28569-41e0-4599-aa56-6f4a535dd90c" xr:uid="{00000000-0004-0000-0300-000098000000}"/>
    <hyperlink ref="C200" r:id="rId154" display="C:\Users\Admin\AppData\Administrator\Desktop\401;2b2b5619-5f6a-4a94-8bb6-fd8b24fc4c4f" xr:uid="{00000000-0004-0000-0300-000099000000}"/>
    <hyperlink ref="C201" r:id="rId155" display="C:\Users\Admin\AppData\Administrator\Desktop\56;c7d334ab-bbcb-4d27-b0d2-f01f9eb9049f" xr:uid="{00000000-0004-0000-0300-00009A000000}"/>
    <hyperlink ref="C202" r:id="rId156" display="C:\Users\Admin\AppData\Administrator\Desktop\56;259e79a6-ccfa-4aed-92fa-c514122350fb" xr:uid="{00000000-0004-0000-0300-00009B000000}"/>
    <hyperlink ref="C203" r:id="rId157" display="C:\Users\Admin\AppData\Administrator\Desktop\56;2a92d85f-b5c0-43f7-b091-fa3b6f6cb9b2" xr:uid="{00000000-0004-0000-0300-00009C000000}"/>
    <hyperlink ref="C204" r:id="rId158" display="C:\Users\Admin\AppData\Administrator\Desktop\56;3ad25e7b-3f08-4de2-9ae6-9b15b908270e" xr:uid="{00000000-0004-0000-0300-00009D000000}"/>
    <hyperlink ref="C205" r:id="rId159" display="C:\Users\Admin\AppData\Administrator\Desktop\56;f770bfac-5d2d-4895-b0ae-542a9124ce4c" xr:uid="{00000000-0004-0000-0300-00009E000000}"/>
    <hyperlink ref="C206" r:id="rId160" display="C:\Users\Admin\AppData\Administrator\Desktop\56;054e2038-5638-45c8-ab34-a10553302f49" xr:uid="{00000000-0004-0000-0300-00009F000000}"/>
    <hyperlink ref="C207" r:id="rId161" display="C:\Users\Admin\AppData\Administrator\Desktop\56;2321a4f8-4b7e-4877-b81a-5683ce76ebda" xr:uid="{00000000-0004-0000-0300-0000A0000000}"/>
    <hyperlink ref="C208" r:id="rId162" display="C:\Users\Admin\AppData\Administrator\Desktop\56;b08a845b-42b4-4fe7-91ac-1a7e2ce2a7a4" xr:uid="{00000000-0004-0000-0300-0000A1000000}"/>
    <hyperlink ref="C209" r:id="rId163" display="C:\Users\Admin\AppData\Administrator\Desktop\56;16b5b308-d14c-4cb1-8245-c1ab974eaa19" xr:uid="{00000000-0004-0000-0300-0000A2000000}"/>
    <hyperlink ref="C210" r:id="rId164" display="C:\Users\Admin\AppData\Administrator\Desktop\56;b9bcd902-a266-4b71-baf1-351b9455f5be" xr:uid="{00000000-0004-0000-0300-0000A3000000}"/>
    <hyperlink ref="C211" r:id="rId165" display="C:\Users\Admin\AppData\Administrator\Desktop\56;1ce67659-0414-4198-94bd-f0b42759b94f" xr:uid="{00000000-0004-0000-0300-0000A4000000}"/>
    <hyperlink ref="C212" r:id="rId166" display="C:\Users\Admin\AppData\Administrator\Desktop\56;3d908d4c-0d42-4625-b3b0-ea2835e806c6" xr:uid="{00000000-0004-0000-0300-0000A5000000}"/>
    <hyperlink ref="C214" r:id="rId167" display="C:\Users\Admin\AppData\Administrator\Desktop\56;ccd28569-41e0-4599-aa56-6f4a535dd90c" xr:uid="{00000000-0004-0000-0300-0000A6000000}"/>
    <hyperlink ref="C215" r:id="rId168" display="C:\Users\Admin\AppData\Administrator\Desktop\401;2b2b5619-5f6a-4a94-8bb6-fd8b24fc4c4f" xr:uid="{00000000-0004-0000-0300-0000A7000000}"/>
    <hyperlink ref="C216" r:id="rId169" display="C:\Users\Admin\AppData\Administrator\Desktop\56;c7d334ab-bbcb-4d27-b0d2-f01f9eb9049f" xr:uid="{00000000-0004-0000-0300-0000A8000000}"/>
    <hyperlink ref="C217" r:id="rId170" display="C:\Users\Admin\AppData\Administrator\Desktop\56;2ae2301f-1ddc-4927-ae45-49bc0c56aac8" xr:uid="{00000000-0004-0000-0300-0000A9000000}"/>
    <hyperlink ref="C218" r:id="rId171" display="C:\Users\Admin\AppData\Administrator\Desktop\56;2a92d85f-b5c0-43f7-b091-fa3b6f6cb9b2" xr:uid="{00000000-0004-0000-0300-0000AA000000}"/>
    <hyperlink ref="C219" r:id="rId172" display="C:\Users\Admin\AppData\Administrator\Desktop\56;3ad25e7b-3f08-4de2-9ae6-9b15b908270e" xr:uid="{00000000-0004-0000-0300-0000AB000000}"/>
    <hyperlink ref="C220" r:id="rId173" display="C:\Users\Admin\AppData\Administrator\Desktop\56;2c6cc3da-15df-4967-ad42-00eecc948b21" xr:uid="{00000000-0004-0000-0300-0000AC000000}"/>
    <hyperlink ref="C221" r:id="rId174" display="C:\Users\Admin\AppData\Administrator\Desktop\56;054e2038-5638-45c8-ab34-a10553302f49" xr:uid="{00000000-0004-0000-0300-0000AD000000}"/>
    <hyperlink ref="C222" r:id="rId175" display="C:\Users\Admin\AppData\Administrator\Desktop\56;74471f45-7cd3-4b6d-ba51-361feea1bc7c" xr:uid="{00000000-0004-0000-0300-0000AE000000}"/>
    <hyperlink ref="C223" r:id="rId176" display="C:\Users\Admin\AppData\Administrator\Desktop\56;b08a845b-42b4-4fe7-91ac-1a7e2ce2a7a4" xr:uid="{00000000-0004-0000-0300-0000AF000000}"/>
    <hyperlink ref="C224" r:id="rId177" display="C:\Users\Admin\AppData\Administrator\Desktop\56;16b5b308-d14c-4cb1-8245-c1ab974eaa19" xr:uid="{00000000-0004-0000-0300-0000B0000000}"/>
    <hyperlink ref="C225" r:id="rId178" display="C:\Users\Admin\AppData\Administrator\Desktop\56;ed5d26c4-96b6-4b30-9a1e-fc37ce2b2d2f" xr:uid="{00000000-0004-0000-0300-0000B1000000}"/>
    <hyperlink ref="C226" r:id="rId179" display="C:\Users\Admin\AppData\Administrator\Desktop\56;b7e85f63-4e1f-4ef8-a68a-56c8c59d365f" xr:uid="{00000000-0004-0000-0300-0000B2000000}"/>
    <hyperlink ref="C227" r:id="rId180" display="C:\Users\Admin\AppData\Administrator\Desktop\56;b9bcd902-a266-4b71-baf1-351b9455f5be" xr:uid="{00000000-0004-0000-0300-0000B3000000}"/>
    <hyperlink ref="C228" r:id="rId181" display="C:\Users\Admin\AppData\Administrator\Desktop\56;64c4777c-d385-479f-851c-8d9592bcf2cd" xr:uid="{00000000-0004-0000-0300-0000B4000000}"/>
    <hyperlink ref="C229" r:id="rId182" display="C:\Users\Admin\AppData\Administrator\Desktop\56;638a6248-535f-476a-8e2e-20787e74ca62" xr:uid="{00000000-0004-0000-0300-0000B5000000}"/>
    <hyperlink ref="C230" r:id="rId183" display="C:\Users\Admin\AppData\Administrator\Desktop\56;c5074960-4b0b-4ca3-8f14-4bfd77a98ed5" xr:uid="{00000000-0004-0000-0300-0000B6000000}"/>
    <hyperlink ref="C231" r:id="rId184" display="C:\Users\Admin\AppData\Administrator\Desktop\56;3d908d4c-0d42-4625-b3b0-ea2835e806c6" xr:uid="{00000000-0004-0000-0300-0000B7000000}"/>
    <hyperlink ref="C233" r:id="rId185" display="C:\Users\Admin\AppData\Administrator\Desktop\106;6c2226c8-6a39-4608-8b17-7975e80e7584" xr:uid="{00000000-0004-0000-0300-0000B8000000}"/>
    <hyperlink ref="C234" r:id="rId186" display="C:\Users\Admin\AppData\Administrator\Desktop\106;cc1e2feb-2c1b-4576-8443-01f69626a0d5" xr:uid="{00000000-0004-0000-0300-0000B9000000}"/>
    <hyperlink ref="C235" r:id="rId187" display="C:\Users\Admin\AppData\Administrator\Desktop\106;35bf7092-7315-4d68-9219-dd39945d5dcd" xr:uid="{00000000-0004-0000-0300-0000BA000000}"/>
    <hyperlink ref="C236" r:id="rId188" display="C:\Users\Admin\AppData\Administrator\Desktop\106;5286ec2f-9914-44fe-8d49-8bd5f145509d" xr:uid="{00000000-0004-0000-0300-0000BB000000}"/>
    <hyperlink ref="C237" r:id="rId189" display="C:\Users\Admin\AppData\Administrator\Desktop\106;35ecb2a0-8dbb-40ac-acfc-7a19dd5c401e" xr:uid="{00000000-0004-0000-0300-0000BC000000}"/>
    <hyperlink ref="C239" r:id="rId190" display="C:\Users\Admin\AppData\Administrator\Desktop\56;17208b11-40ce-49d2-a668-5c170649dcce" xr:uid="{00000000-0004-0000-0300-0000BD000000}"/>
    <hyperlink ref="C240" r:id="rId191" display="C:\Users\Admin\AppData\Administrator\Desktop\401;2b2b5619-5f6a-4a94-8bb6-fd8b24fc4c4f" xr:uid="{00000000-0004-0000-0300-0000BE000000}"/>
    <hyperlink ref="C241" r:id="rId192" display="C:\Users\Admin\AppData\Administrator\Desktop\56;3444a7be-3417-4892-8562-16eec5a881f2" xr:uid="{00000000-0004-0000-0300-0000BF000000}"/>
    <hyperlink ref="C242" r:id="rId193" display="C:\Users\Admin\AppData\Administrator\Desktop\56;6f3fcffe-1db4-4113-80bf-119f588352a0" xr:uid="{00000000-0004-0000-0300-0000C0000000}"/>
    <hyperlink ref="C243" r:id="rId194" display="C:\Users\Admin\AppData\Administrator\Desktop\56;2321a4f8-4b7e-4877-b81a-5683ce76ebda" xr:uid="{00000000-0004-0000-0300-0000C1000000}"/>
    <hyperlink ref="C244" r:id="rId195" display="C:\Users\Admin\AppData\Administrator\Desktop\56;6a3ae36b-83a1-4716-81b8-05d80d338d03" xr:uid="{00000000-0004-0000-0300-0000C2000000}"/>
    <hyperlink ref="C248" r:id="rId196" display="C:\Users\Admin\AppData\Administrator\Desktop\56;231b6e6c-12bd-4f98-828a-77bc5493b38a" xr:uid="{00000000-0004-0000-0300-0000C3000000}"/>
    <hyperlink ref="C249" r:id="rId197" display="C:\Users\Admin\AppData\Administrator\Desktop\56;4a1fd821-9bcb-4856-a4be-7fdbb41737f4" xr:uid="{00000000-0004-0000-0300-0000C4000000}"/>
    <hyperlink ref="C250" r:id="rId198" display="C:\Users\Admin\AppData\Administrator\Desktop\56;d6430315-0cff-4e7a-ae33-e95a9e16a1b5" xr:uid="{00000000-0004-0000-0300-0000C5000000}"/>
    <hyperlink ref="C251" r:id="rId199" display="C:\Users\Admin\AppData\Administrator\Desktop\56;01f6b957-2cec-4785-9dd3-fcc019a5d088" xr:uid="{00000000-0004-0000-0300-0000C6000000}"/>
    <hyperlink ref="C252" r:id="rId200" display="C:\Users\Admin\AppData\Administrator\Desktop\56;c0ba58ed-bece-4d94-8b53-e11fd30ab4b4" xr:uid="{00000000-0004-0000-0300-0000C7000000}"/>
    <hyperlink ref="C253" r:id="rId201" display="C:\Users\Admin\AppData\Administrator\Desktop\56;2b45f41e-5f90-4ecf-a5f9-2c96c2ea50fc" xr:uid="{00000000-0004-0000-0300-0000C8000000}"/>
    <hyperlink ref="C254" r:id="rId202" display="C:\Users\Admin\AppData\Administrator\Desktop\56;f68d50f1-06bd-4e92-9d13-c95f6aab4f15" xr:uid="{00000000-0004-0000-0300-0000C9000000}"/>
    <hyperlink ref="C255" r:id="rId203" display="C:\Users\Admin\AppData\Administrator\Desktop\56;c9dcf568-87b0-45c5-8e81-416bd3c6c3a8" xr:uid="{00000000-0004-0000-0300-0000CA000000}"/>
    <hyperlink ref="C256" r:id="rId204" display="C:\Users\Admin\AppData\Administrator\Desktop\56;55b871ab-f950-4157-8444-c3e2dd30b26b" xr:uid="{00000000-0004-0000-0300-0000CB000000}"/>
    <hyperlink ref="C257" r:id="rId205" display="C:\Users\Admin\AppData\Administrator\Desktop\56;a0838e5e-8854-4059-9508-899407056d95" xr:uid="{00000000-0004-0000-0300-0000CC000000}"/>
    <hyperlink ref="C258" r:id="rId206" display="C:\Users\Admin\AppData\Administrator\Desktop\56;c709176c-f166-47ab-856f-7e6c6822e83c" xr:uid="{00000000-0004-0000-0300-0000CD000000}"/>
    <hyperlink ref="C260" r:id="rId207" display="C:\Users\Admin\AppData\Administrator\Desktop\56;e29840fb-484f-4a03-9a78-03afb908aa7c" xr:uid="{00000000-0004-0000-0300-0000CE000000}"/>
    <hyperlink ref="C262" r:id="rId208" display="C:\Users\Admin\AppData\Administrator\Desktop\56;8797546a-19a5-4068-a6a1-36cea3472032" xr:uid="{00000000-0004-0000-0300-0000CF000000}"/>
    <hyperlink ref="C263" r:id="rId209" display="C:\Users\Admin\AppData\Administrator\Desktop\56;564835f2-b19d-4526-89be-d2620a3d5aae" xr:uid="{00000000-0004-0000-0300-0000D0000000}"/>
    <hyperlink ref="C264" r:id="rId210" display="C:\Users\Admin\AppData\Administrator\Desktop\56;6857dfa5-c207-4a84-866e-bc6a403caec9" xr:uid="{00000000-0004-0000-0300-0000D1000000}"/>
    <hyperlink ref="C265" r:id="rId211" display="C:\Users\Admin\AppData\Administrator\Desktop\56;29a08b34-59f9-4874-a50a-fa55cf055dc5" xr:uid="{00000000-0004-0000-0300-0000D2000000}"/>
    <hyperlink ref="C266" r:id="rId212" display="C:\Users\Admin\AppData\Administrator\Desktop\56;bde28cfb-cb8f-45f0-923a-8e3e3fdcc9ef" xr:uid="{00000000-0004-0000-0300-0000D3000000}"/>
    <hyperlink ref="C267" r:id="rId213" display="C:\Users\Admin\AppData\Administrator\Desktop\56;1ba66974-25e6-4a01-87fe-5c8506ec0860" xr:uid="{00000000-0004-0000-0300-0000D4000000}"/>
    <hyperlink ref="C268" r:id="rId214" display="C:\Users\Admin\AppData\Administrator\Desktop\56;cda1d7c3-4649-467a-a0b1-eecb4022ff26" xr:uid="{00000000-0004-0000-0300-0000D5000000}"/>
    <hyperlink ref="C269" r:id="rId215" display="C:\Users\Admin\AppData\Administrator\Desktop\56;b859edc2-6de5-4e8b-a4c0-4d3729ba19ad" xr:uid="{00000000-0004-0000-0300-0000D6000000}"/>
    <hyperlink ref="C270" r:id="rId216" display="C:\Users\Admin\AppData\Administrator\Desktop\56;5cde40a6-90f1-41bf-9ed9-f8ab81db0e7f" xr:uid="{00000000-0004-0000-0300-0000D7000000}"/>
    <hyperlink ref="C271" r:id="rId217" display="C:\Users\Admin\AppData\Administrator\Desktop\56;6a59164c-0db3-4720-8a7e-a0211fb06046" xr:uid="{00000000-0004-0000-0300-0000D8000000}"/>
    <hyperlink ref="C272" r:id="rId218" display="C:\Users\Admin\AppData\Administrator\Desktop\56;6261ef68-0182-4490-b96c-db61ad9780f7" xr:uid="{00000000-0004-0000-0300-0000D9000000}"/>
    <hyperlink ref="C273" r:id="rId219" display="C:\Users\Admin\AppData\Administrator\Desktop\56;92a4640d-07c6-4843-b349-b0e737ad456f" xr:uid="{00000000-0004-0000-0300-0000DA000000}"/>
    <hyperlink ref="C274" r:id="rId220" display="C:\Users\Admin\AppData\Administrator\Desktop\56;f4afc7fd-9940-4daf-989d-b398eead34f3" xr:uid="{00000000-0004-0000-0300-0000DB000000}"/>
    <hyperlink ref="C275" r:id="rId221" display="C:\Users\Admin\AppData\Administrator\Desktop\56;38f14fb2-390b-4d66-aff1-da81b54b0e91" xr:uid="{00000000-0004-0000-0300-0000DC000000}"/>
    <hyperlink ref="C276" r:id="rId222" display="C:\Users\Admin\AppData\Administrator\Desktop\56;e0a9c319-7507-4944-8faa-47c5d38d339e" xr:uid="{00000000-0004-0000-0300-0000DD000000}"/>
    <hyperlink ref="C277" r:id="rId223" display="C:\Users\Admin\AppData\Administrator\Desktop\56;16f786fe-e7cd-420d-b3d2-6aaadd61f558" xr:uid="{00000000-0004-0000-0300-0000DE000000}"/>
    <hyperlink ref="C278" r:id="rId224" display="C:\Users\Admin\AppData\Administrator\Desktop\56;f2a3cccc-0569-4bef-8668-8d3f096568a8" xr:uid="{00000000-0004-0000-0300-0000DF000000}"/>
    <hyperlink ref="C279" r:id="rId225" display="C:\Users\Admin\AppData\Administrator\Desktop\56;2f7df6cb-43d5-4c86-8464-d65fbe62e750" xr:uid="{00000000-0004-0000-0300-0000E0000000}"/>
    <hyperlink ref="C280" r:id="rId226" display="C:\Users\Admin\AppData\Administrator\Desktop\56;4d28bd26-ffa0-4c60-89f5-061e0943a46c" xr:uid="{00000000-0004-0000-0300-0000E1000000}"/>
    <hyperlink ref="C281" r:id="rId227" display="C:\Users\Admin\AppData\Administrator\Desktop\56;6ca064ad-9aa0-450f-baed-0f5d93e05651" xr:uid="{00000000-0004-0000-0300-0000E2000000}"/>
    <hyperlink ref="C282" r:id="rId228" display="C:\Users\Admin\AppData\Administrator\Desktop\56;f2c54b7b-3c80-462b-99c2-b48bde70d65e" xr:uid="{00000000-0004-0000-0300-0000E3000000}"/>
    <hyperlink ref="C283" r:id="rId229" display="C:\Users\Admin\AppData\Administrator\Desktop\56;c85d26ae-ab4c-49b6-80e7-e5ae66095e21" xr:uid="{00000000-0004-0000-0300-0000E4000000}"/>
    <hyperlink ref="C284" r:id="rId230" display="C:\Users\Admin\AppData\Administrator\Desktop\56;20958306-e21d-42c7-8158-bd254e7190eb" xr:uid="{00000000-0004-0000-0300-0000E5000000}"/>
    <hyperlink ref="C285" r:id="rId231" display="C:\Users\Admin\AppData\Administrator\Desktop\56;05b37741-f903-489b-8bde-ebeec39bee45" xr:uid="{00000000-0004-0000-0300-0000E6000000}"/>
    <hyperlink ref="C286" r:id="rId232" display="C:\Users\Admin\AppData\Administrator\Desktop\56;c486fff2-4948-441d-930a-def8401c1921" xr:uid="{00000000-0004-0000-0300-0000E7000000}"/>
    <hyperlink ref="C287" r:id="rId233" display="C:\Users\Admin\AppData\Administrator\Desktop\56;6aff1be2-cdad-43db-ad8d-cb43ccb7d4d7" xr:uid="{00000000-0004-0000-0300-0000E8000000}"/>
    <hyperlink ref="C288" r:id="rId234" display="C:\Users\Admin\AppData\Administrator\Desktop\56;ff5c06bc-f024-4ae6-ad61-fbe2af1b8b57" xr:uid="{00000000-0004-0000-0300-0000E9000000}"/>
    <hyperlink ref="C289" r:id="rId235" display="C:\Users\Admin\AppData\Administrator\Desktop\56;c2d75a1e-6773-4363-a200-e92a3e4401aa" xr:uid="{00000000-0004-0000-0300-0000EA000000}"/>
    <hyperlink ref="C290" r:id="rId236" display="C:\Users\Admin\AppData\Administrator\Desktop\56;64c4777c-d385-479f-851c-8d9592bcf2cd" xr:uid="{00000000-0004-0000-0300-0000EB000000}"/>
    <hyperlink ref="C292" r:id="rId237" display="C:\Users\Admin\AppData\Administrator\Desktop\56;c96bbd13-6bde-4652-a7a0-441bb923200d" xr:uid="{00000000-0004-0000-0300-0000EC000000}"/>
    <hyperlink ref="C293" r:id="rId238" display="C:\Users\Admin\AppData\Administrator\Desktop\56;ea24a1fe-cee6-4508-a604-b476fd12903c" xr:uid="{00000000-0004-0000-0300-0000ED000000}"/>
    <hyperlink ref="C294" r:id="rId239" display="C:\Users\Admin\AppData\Administrator\Desktop\56;4829b481-5b79-434c-b6ef-d1e84e719888" xr:uid="{00000000-0004-0000-0300-0000EE000000}"/>
    <hyperlink ref="C295" r:id="rId240" display="C:\Users\Admin\AppData\Administrator\Desktop\56;36a6911f-0487-48d8-9033-b9e225f15f72" xr:uid="{00000000-0004-0000-0300-0000EF000000}"/>
    <hyperlink ref="C296" r:id="rId241" display="C:\Users\Admin\AppData\Administrator\Desktop\56;3cdf28ee-c6f4-4308-a376-63c7fe002f48" xr:uid="{00000000-0004-0000-0300-0000F0000000}"/>
    <hyperlink ref="C297" r:id="rId242" display="C:\Users\Admin\AppData\Administrator\Desktop\56;ec83b16c-78e3-4185-bbcc-b28983239adb" xr:uid="{00000000-0004-0000-0300-0000F1000000}"/>
    <hyperlink ref="C298" r:id="rId243" display="C:\Users\Admin\AppData\Administrator\Desktop\56;563c2795-8555-4824-899a-f01a5dbbe590" xr:uid="{00000000-0004-0000-0300-0000F2000000}"/>
    <hyperlink ref="C299" r:id="rId244" display="C:\Users\Admin\AppData\Administrator\Desktop\56;2de16e73-cc0f-4990-b85f-389ded2974bc" xr:uid="{00000000-0004-0000-0300-0000F3000000}"/>
    <hyperlink ref="C300" r:id="rId245" display="C:\Users\Admin\AppData\Administrator\Desktop\56;7ed693dc-1f89-418b-a4ab-5d92eee96033" xr:uid="{00000000-0004-0000-0300-0000F4000000}"/>
    <hyperlink ref="C301" r:id="rId246" display="C:\Users\Admin\AppData\Administrator\Desktop\56;3dd28d22-47c8-4747-8342-cb230845d834" xr:uid="{00000000-0004-0000-0300-0000F5000000}"/>
    <hyperlink ref="C303" r:id="rId247" display="C:\Users\Admin\AppData\Administrator\Desktop\56;3adc36f8-89b2-462c-8740-619e47a7c658" xr:uid="{00000000-0004-0000-0300-0000F6000000}"/>
    <hyperlink ref="C305" r:id="rId248" display="C:\Users\Admin\AppData\Administrator\Desktop\56;74df75f2-0f01-4866-868a-72366b739077" xr:uid="{00000000-0004-0000-0300-0000F7000000}"/>
    <hyperlink ref="C306" r:id="rId249" display="C:\Users\Admin\AppData\Administrator\Desktop\56;244e0d10-7fe3-4d72-a1d0-c39bf4d37218" xr:uid="{00000000-0004-0000-0300-0000F8000000}"/>
    <hyperlink ref="C307" r:id="rId250" display="C:\Users\Admin\AppData\Administrator\Desktop\56;dac40a38-72d9-4852-92d5-9eda9691c7fd" xr:uid="{00000000-0004-0000-0300-0000F9000000}"/>
    <hyperlink ref="C308" r:id="rId251" display="C:\Users\Admin\AppData\Administrator\Desktop\56;a8f04342-020d-4bd0-bde6-34573436f96a" xr:uid="{00000000-0004-0000-0300-0000FA000000}"/>
    <hyperlink ref="C309" r:id="rId252" display="C:\Users\Admin\AppData\Administrator\Desktop\56;ac317f1b-f323-4718-8c08-964db4576182" xr:uid="{00000000-0004-0000-0300-0000FB000000}"/>
    <hyperlink ref="C311" r:id="rId253" display="C:\Users\Admin\AppData\Administrator\Desktop\56;231b6e6c-12bd-4f98-828a-77bc5493b38a" xr:uid="{00000000-0004-0000-0300-0000FC000000}"/>
    <hyperlink ref="C312" r:id="rId254" display="C:\Users\Admin\AppData\Administrator\Desktop\56;4a1fd821-9bcb-4856-a4be-7fdbb41737f4" xr:uid="{00000000-0004-0000-0300-0000FD000000}"/>
    <hyperlink ref="C313" r:id="rId255" display="C:\Users\Admin\AppData\Administrator\Desktop\56;d6430315-0cff-4e7a-ae33-e95a9e16a1b5" xr:uid="{00000000-0004-0000-0300-0000FE000000}"/>
    <hyperlink ref="C314" r:id="rId256" display="C:\Users\Admin\AppData\Administrator\Desktop\56;01f6b957-2cec-4785-9dd3-fcc019a5d088" xr:uid="{00000000-0004-0000-0300-0000FF000000}"/>
    <hyperlink ref="C315" r:id="rId257" display="C:\Users\Admin\AppData\Administrator\Desktop\56;c0ba58ed-bece-4d94-8b53-e11fd30ab4b4" xr:uid="{00000000-0004-0000-0300-000000010000}"/>
    <hyperlink ref="C316" r:id="rId258" display="C:\Users\Admin\AppData\Administrator\Desktop\56;2b45f41e-5f90-4ecf-a5f9-2c96c2ea50fc" xr:uid="{00000000-0004-0000-0300-000001010000}"/>
    <hyperlink ref="C317" r:id="rId259" display="C:\Users\Admin\AppData\Administrator\Desktop\56;f68d50f1-06bd-4e92-9d13-c95f6aab4f15" xr:uid="{00000000-0004-0000-0300-000002010000}"/>
    <hyperlink ref="C318" r:id="rId260" display="C:\Users\Admin\AppData\Administrator\Desktop\56;c9dcf568-87b0-45c5-8e81-416bd3c6c3a8" xr:uid="{00000000-0004-0000-0300-000003010000}"/>
    <hyperlink ref="C319" r:id="rId261" display="C:\Users\Admin\AppData\Administrator\Desktop\56;55b871ab-f950-4157-8444-c3e2dd30b26b" xr:uid="{00000000-0004-0000-0300-000004010000}"/>
    <hyperlink ref="C320" r:id="rId262" display="C:\Users\Admin\AppData\Administrator\Desktop\56;a0838e5e-8854-4059-9508-899407056d95" xr:uid="{00000000-0004-0000-0300-000005010000}"/>
    <hyperlink ref="C321" r:id="rId263" display="C:\Users\Admin\AppData\Administrator\Desktop\56;c709176c-f166-47ab-856f-7e6c6822e83c" xr:uid="{00000000-0004-0000-0300-000006010000}"/>
    <hyperlink ref="C323" r:id="rId264" display="C:\Users\Admin\AppData\Administrator\Desktop\106;6692df08-c95e-49d2-b4e2-265594fbf877" xr:uid="{00000000-0004-0000-0300-000007010000}"/>
    <hyperlink ref="C324" r:id="rId265" display="C:\Users\Admin\AppData\Administrator\Desktop\106;d0e6bebf-bf81-4820-9ffd-0972e85fe152" xr:uid="{00000000-0004-0000-0300-000008010000}"/>
    <hyperlink ref="C325" r:id="rId266" display="C:\Users\Admin\AppData\Administrator\Desktop\56;95dcdbd9-16d8-489c-a9c6-b3998dab8987" xr:uid="{00000000-0004-0000-0300-000009010000}"/>
    <hyperlink ref="C326" r:id="rId267" display="C:\Users\Admin\AppData\Administrator\Desktop\56;1cdcb9f3-62c8-4947-a873-b169c669e404" xr:uid="{00000000-0004-0000-0300-00000A010000}"/>
    <hyperlink ref="C327" r:id="rId268" display="C:\Users\Admin\AppData\Administrator\Desktop\56;0dc73d96-f028-4e6a-80ed-bd2ad868cb13" xr:uid="{00000000-0004-0000-0300-00000B010000}"/>
    <hyperlink ref="C329" r:id="rId269" display="C:\Users\Admin\AppData\Administrator\Desktop\56;0ede81c6-5fb8-4e6d-bf67-8c90f5dda8e9" xr:uid="{00000000-0004-0000-0300-00000C010000}"/>
    <hyperlink ref="C333" r:id="rId270" display="C:\Users\Admin\AppData\Administrator\Desktop\56;05b37741-f903-489b-8bde-ebeec39bee45" xr:uid="{00000000-0004-0000-0300-00000D010000}"/>
    <hyperlink ref="C337" r:id="rId271" display="C:\Users\Admin\AppData\Administrator\Desktop\106;695539b6-cfc2-4838-9ab7-69edc45e71e6" xr:uid="{00000000-0004-0000-0300-00000E010000}"/>
    <hyperlink ref="C338" r:id="rId272" display="C:\Users\Admin\AppData\Administrator\Desktop\106;a01ecabe-3efc-4506-b10d-5025afbd0f8a" xr:uid="{00000000-0004-0000-0300-00000F010000}"/>
    <hyperlink ref="C339" r:id="rId273" display="C:\Users\Admin\AppData\Administrator\Desktop\106;6d63a6c0-898c-455f-b914-d3903749a3e4" xr:uid="{00000000-0004-0000-0300-000010010000}"/>
    <hyperlink ref="C340" r:id="rId274" display="C:\Users\Admin\AppData\Administrator\Desktop\106;8d241f31-e03c-488c-93f3-543d413d383b" xr:uid="{00000000-0004-0000-0300-000011010000}"/>
    <hyperlink ref="C342" r:id="rId275" display="C:\Users\Admin\AppData\Administrator\Desktop\106;e4036461-8d21-4069-b4d1-27c20dc9f205" xr:uid="{00000000-0004-0000-0300-000012010000}"/>
    <hyperlink ref="C343" r:id="rId276" display="C:\Users\Admin\AppData\Administrator\Desktop\106;0b88fbb9-32cc-4ee0-99f8-72adba266a16" xr:uid="{00000000-0004-0000-0300-000013010000}"/>
    <hyperlink ref="C344" r:id="rId277" display="C:\Users\Admin\AppData\Administrator\Desktop\56;95dcdbd9-16d8-489c-a9c6-b3998dab8987" xr:uid="{00000000-0004-0000-0300-000014010000}"/>
    <hyperlink ref="C345" r:id="rId278" display="C:\Users\Admin\AppData\Administrator\Desktop\56;1cdcb9f3-62c8-4947-a873-b169c669e404" xr:uid="{00000000-0004-0000-0300-000015010000}"/>
    <hyperlink ref="C346" r:id="rId279" display="C:\Users\Admin\AppData\Administrator\Desktop\56;0dc73d96-f028-4e6a-80ed-bd2ad868cb13" xr:uid="{00000000-0004-0000-0300-000016010000}"/>
    <hyperlink ref="C350" r:id="rId280" display="C:\Users\Admin\AppData\Administrator\Desktop\56;c51addfb-9550-4c1a-83d2-4065c0947d68" xr:uid="{00000000-0004-0000-0300-000017010000}"/>
    <hyperlink ref="C352" r:id="rId281" display="C:\Users\Admin\AppData\Administrator\Desktop\56;170ab0bc-d4ed-49d8-af71-e5b8dbbf7524" xr:uid="{00000000-0004-0000-0300-000018010000}"/>
    <hyperlink ref="C353" r:id="rId282" display="C:\Users\Admin\AppData\Administrator\Desktop\56;7fd48f11-97c9-4a58-915b-2d20dc26bbd6" xr:uid="{00000000-0004-0000-0300-000019010000}"/>
    <hyperlink ref="C354" r:id="rId283" display="C:\Users\Admin\AppData\Administrator\Desktop\56;75839109-8147-4f97-a0ce-fc75166a9a40" xr:uid="{00000000-0004-0000-0300-00001A010000}"/>
    <hyperlink ref="C355" r:id="rId284" display="C:\Users\Admin\AppData\Administrator\Desktop\56;39f16ba0-b9f9-41e9-a41e-bd4f6c06efa0" xr:uid="{00000000-0004-0000-0300-00001B010000}"/>
    <hyperlink ref="C356" r:id="rId285" display="C:\Users\Admin\AppData\Administrator\Desktop\56;0b53ea4b-255e-40ae-bcbc-1e4ad267bc9c" xr:uid="{00000000-0004-0000-0300-00001C010000}"/>
    <hyperlink ref="C357" r:id="rId286" display="C:\Users\Admin\AppData\Administrator\Desktop\56;6a31022d-3828-4b32-9c14-fe865b9a8190" xr:uid="{00000000-0004-0000-0300-00001D010000}"/>
    <hyperlink ref="C358" r:id="rId287" display="C:\Users\Admin\AppData\Administrator\Desktop\56;bbb1285b-0ed6-48cf-b8e0-baaee6afd45c" xr:uid="{00000000-0004-0000-0300-00001E010000}"/>
    <hyperlink ref="C359" r:id="rId288" display="C:\Users\Admin\AppData\Administrator\Desktop\56;ca414632-cb24-49bd-b3eb-63fe5bdd95d0" xr:uid="{00000000-0004-0000-0300-00001F010000}"/>
    <hyperlink ref="C360" r:id="rId289" display="C:\Users\Admin\AppData\Administrator\Desktop\56;9715c1e6-b3df-4ad6-ad95-67a2e9d3a33e" xr:uid="{00000000-0004-0000-0300-000020010000}"/>
    <hyperlink ref="C361" r:id="rId290" display="C:\Users\Admin\AppData\Administrator\Desktop\56;98857460-be04-4a9a-abd5-c219c96d4f75" xr:uid="{00000000-0004-0000-0300-000021010000}"/>
    <hyperlink ref="C362" r:id="rId291" display="C:\Users\Admin\AppData\Administrator\Desktop\56;91f901c7-2086-412f-8415-17baed1203fc" xr:uid="{00000000-0004-0000-0300-000022010000}"/>
    <hyperlink ref="C363" r:id="rId292" display="C:\Users\Admin\AppData\Administrator\Desktop\56;2c5ba22b-f6b9-4c00-a788-45012c4c3408" xr:uid="{00000000-0004-0000-0300-000023010000}"/>
    <hyperlink ref="C367" r:id="rId293" display="C:\Users\Admin\AppData\Administrator\Desktop\56;78aae669-4e7c-4efe-b1d7-e08f2334d486" xr:uid="{00000000-0004-0000-0300-000024010000}"/>
    <hyperlink ref="C368" r:id="rId294" display="C:\Users\Admin\AppData\Administrator\Desktop\56;feac7973-8a73-4c00-9f85-452cfae0c63c" xr:uid="{00000000-0004-0000-0300-000025010000}"/>
    <hyperlink ref="C369" r:id="rId295" display="C:\Users\Admin\AppData\Administrator\Desktop\56;3df042b7-7213-4bec-a565-094fcd4f9460" xr:uid="{00000000-0004-0000-0300-000026010000}"/>
    <hyperlink ref="C371" r:id="rId296" display="C:\Users\Admin\AppData\Administrator\Desktop\56;531adc16-e732-4765-9472-ec6569c7ae66" xr:uid="{00000000-0004-0000-0300-000027010000}"/>
    <hyperlink ref="C372" r:id="rId297" display="C:\Users\Admin\AppData\Administrator\Desktop\56;7665c8ed-25a7-4df9-8aa5-41f64dddaa49" xr:uid="{00000000-0004-0000-0300-000028010000}"/>
    <hyperlink ref="C373" r:id="rId298" display="C:\Users\Admin\AppData\Administrator\Desktop\56;4391ca62-4c37-4e26-a8a7-43a6ed280d8f" xr:uid="{00000000-0004-0000-0300-000029010000}"/>
    <hyperlink ref="C374" r:id="rId299" display="C:\Users\Admin\AppData\Administrator\Desktop\56;06a228c9-0964-4230-982b-2e00ad27c895" xr:uid="{00000000-0004-0000-0300-00002A010000}"/>
    <hyperlink ref="C375" r:id="rId300" display="C:\Users\Admin\AppData\Administrator\Desktop\56;01ce7f58-9056-4fe8-8d33-963b69e77fd5" xr:uid="{00000000-0004-0000-0300-00002B010000}"/>
    <hyperlink ref="C376" r:id="rId301" display="C:\Users\Admin\AppData\Administrator\Desktop\56;0eaeaac6-5949-472e-b867-d28dbdc8a026" xr:uid="{00000000-0004-0000-0300-00002C010000}"/>
    <hyperlink ref="C377" r:id="rId302" display="C:\Users\Admin\AppData\Administrator\Desktop\56;d0da5d31-6f94-458c-8619-f0789c41ed54" xr:uid="{00000000-0004-0000-0300-00002D010000}"/>
    <hyperlink ref="C378" r:id="rId303" display="C:\Users\Admin\AppData\Administrator\Desktop\56;3f6855eb-601b-4916-ac47-9a7cd12f10d9" xr:uid="{00000000-0004-0000-0300-00002E010000}"/>
    <hyperlink ref="C380" r:id="rId304" display="C:\Users\Admin\AppData\Administrator\Desktop\56;199fb724-805f-48ad-bd74-4337f1be3369" xr:uid="{00000000-0004-0000-0300-00002F010000}"/>
    <hyperlink ref="C381" r:id="rId305" display="C:\Users\Admin\AppData\Administrator\Desktop\56;49185d1f-9b7d-43a1-9cc0-57d47089a76f" xr:uid="{00000000-0004-0000-0300-000030010000}"/>
    <hyperlink ref="C382" r:id="rId306" display="C:\Users\Admin\AppData\Administrator\Desktop\56;48cef069-9fe5-42ea-b993-0c997f4222ec" xr:uid="{00000000-0004-0000-0300-000031010000}"/>
    <hyperlink ref="C383" r:id="rId307" display="C:\Users\Admin\AppData\Administrator\Desktop\56;d496f882-0aff-4f97-a869-80058cbc511f" xr:uid="{00000000-0004-0000-0300-000032010000}"/>
    <hyperlink ref="C384" r:id="rId308" display="C:\Users\Admin\AppData\Administrator\Desktop\56;d496f882-0aff-4f97-a869-80058cbc511f" xr:uid="{00000000-0004-0000-0300-000033010000}"/>
    <hyperlink ref="C385" r:id="rId309" display="C:\Users\Admin\AppData\Administrator\Desktop\56;1d79f4df-08d7-4cd0-b999-94e84f086d2a" xr:uid="{00000000-0004-0000-0300-000034010000}"/>
    <hyperlink ref="C387" r:id="rId310" display="C:\Users\Admin\AppData\Administrator\Desktop\56;81463d71-b485-4378-ae24-cb769be1e598" xr:uid="{00000000-0004-0000-0300-000035010000}"/>
    <hyperlink ref="C389" r:id="rId311" display="C:\Users\Admin\AppData\Administrator\Desktop\56;7ef25487-7f64-4b57-bc14-32691d91318d" xr:uid="{00000000-0004-0000-0300-000036010000}"/>
    <hyperlink ref="C390" r:id="rId312" display="C:\Users\Admin\AppData\Administrator\Desktop\56;cf0bdb30-32c3-4186-997b-76391f4bc505" xr:uid="{00000000-0004-0000-0300-000037010000}"/>
    <hyperlink ref="C391" r:id="rId313" display="C:\Users\Admin\AppData\Administrator\Desktop\56;ac4bdae9-4c4a-42c5-9f89-9156952aea8b" xr:uid="{00000000-0004-0000-0300-000038010000}"/>
    <hyperlink ref="C392" r:id="rId314" display="C:\Users\Admin\AppData\Administrator\Desktop\56;23338c62-3d26-4c29-9c42-82d70438ffb2" xr:uid="{00000000-0004-0000-0300-000039010000}"/>
    <hyperlink ref="C393" r:id="rId315" display="C:\Users\Admin\AppData\Administrator\Desktop\56;db3cdce8-1bc8-4a45-87cf-478dd637bdf8" xr:uid="{00000000-0004-0000-0300-00003A010000}"/>
    <hyperlink ref="C394" r:id="rId316" display="C:\Users\Admin\AppData\Administrator\Desktop\56;ad8b3f47-50e2-492b-9773-66455b7e9b17" xr:uid="{00000000-0004-0000-0300-00003B010000}"/>
    <hyperlink ref="C395" r:id="rId317" display="C:\Users\Admin\AppData\Administrator\Desktop\56;b31d7069-8a7d-431a-8d25-ca78b3d6b898" xr:uid="{00000000-0004-0000-0300-00003C010000}"/>
    <hyperlink ref="C397" r:id="rId318" display="C:\Users\Admin\AppData\Administrator\Desktop\56;186dc5af-94d7-4fd2-af0f-4fa283a9bc76" xr:uid="{00000000-0004-0000-0300-00003D010000}"/>
    <hyperlink ref="C398" r:id="rId319" display="C:\Users\Admin\AppData\Administrator\Desktop\56;92f9a35b-532f-4761-84d6-d77f68d9fbeb" xr:uid="{00000000-0004-0000-0300-00003E010000}"/>
    <hyperlink ref="C399" r:id="rId320" display="C:\Users\Admin\AppData\Administrator\Desktop\56;2a92d85f-b5c0-43f7-b091-fa3b6f6cb9b2" xr:uid="{00000000-0004-0000-0300-00003F010000}"/>
    <hyperlink ref="C400" r:id="rId321" display="C:\Users\Admin\AppData\Administrator\Desktop\56;3474df62-f32f-4eb6-9579-a3b7f097d634" xr:uid="{00000000-0004-0000-0300-000040010000}"/>
    <hyperlink ref="C401" r:id="rId322" display="C:\Users\Admin\AppData\Administrator\Desktop\56;3ad25e7b-3f08-4de2-9ae6-9b15b908270e" xr:uid="{00000000-0004-0000-0300-000041010000}"/>
    <hyperlink ref="C402" r:id="rId323" display="C:\Users\Admin\AppData\Administrator\Desktop\56;a3396782-6209-4671-86d1-f82b4c3e11fd" xr:uid="{00000000-0004-0000-0300-000042010000}"/>
    <hyperlink ref="C403" r:id="rId324" display="C:\Users\Admin\AppData\Administrator\Desktop\56;1ce67659-0414-4198-94bd-f0b42759b94f" xr:uid="{00000000-0004-0000-0300-000043010000}"/>
    <hyperlink ref="C405" r:id="rId325" display="C:\Users\Admin\AppData\Administrator\Desktop\56;aa02ccac-b6f4-469c-a8f2-c4f1ce023747" xr:uid="{00000000-0004-0000-0300-000044010000}"/>
    <hyperlink ref="C407" r:id="rId326" display="C:\Users\Admin\AppData\Administrator\Desktop\56;f30df747-a5f2-46e3-94e9-909f57811498" xr:uid="{00000000-0004-0000-0300-000045010000}"/>
    <hyperlink ref="C408" r:id="rId327" display="C:\Users\Admin\AppData\Administrator\Desktop\56;42043eb5-8285-493c-914a-c393a23d20f9" xr:uid="{00000000-0004-0000-0300-000046010000}"/>
    <hyperlink ref="C409" r:id="rId328" display="C:\Users\Admin\AppData\Administrator\Desktop\56;8babb689-b1cc-4928-b2a6-49cdfb475fe8" xr:uid="{00000000-0004-0000-0300-000047010000}"/>
    <hyperlink ref="C410" r:id="rId329" display="C:\Users\Admin\AppData\Administrator\Desktop\56;5465a55c-b5af-4db7-a2df-44a4292d0078" xr:uid="{00000000-0004-0000-0300-000048010000}"/>
    <hyperlink ref="C414" r:id="rId330" display="C:\Users\Admin\AppData\Administrator\Desktop\56;3cebe6cb-f4b5-489c-b8ce-ec0b0aab12e5" xr:uid="{00000000-0004-0000-0300-000049010000}"/>
    <hyperlink ref="C415" r:id="rId331" display="C:\Users\Admin\AppData\Administrator\Desktop\56;e13b4be1-4218-40eb-800b-b9237d0abdf5" xr:uid="{00000000-0004-0000-0300-00004A010000}"/>
    <hyperlink ref="C416" r:id="rId332" display="C:\Users\Admin\AppData\Administrator\Desktop\401;19e378b1-9703-4cb3-9a25-39ae5f265158" xr:uid="{00000000-0004-0000-0300-00004B010000}"/>
    <hyperlink ref="C417" r:id="rId333" display="C:\Users\Admin\AppData\Administrator\Desktop\56;6cb76fa9-3e6e-4a4c-8fb4-107373871775" xr:uid="{00000000-0004-0000-0300-00004C010000}"/>
    <hyperlink ref="C418" r:id="rId334" display="C:\Users\Admin\AppData\Administrator\Desktop\56;76a55cae-bf8a-497d-9073-9bae4a4d9dd7" xr:uid="{00000000-0004-0000-0300-00004D010000}"/>
    <hyperlink ref="C419" r:id="rId335" display="C:\Users\Admin\AppData\Administrator\Desktop\56;16f09df1-2e40-41f6-a002-7daad22f3242" xr:uid="{00000000-0004-0000-0300-00004E010000}"/>
    <hyperlink ref="C420" r:id="rId336" display="C:\Users\Admin\AppData\Administrator\Desktop\56;dff989c0-fe3f-42e7-8fe8-265bafeade83" xr:uid="{00000000-0004-0000-0300-00004F010000}"/>
    <hyperlink ref="C421" r:id="rId337" display="C:\Users\Admin\AppData\Administrator\Desktop\56;870b2ff9-2cd7-4374-8d68-1ca51be2b849" xr:uid="{00000000-0004-0000-0300-000050010000}"/>
    <hyperlink ref="C422" r:id="rId338" display="C:\Users\Admin\AppData\Administrator\Desktop\56;92f9a35b-532f-4761-84d6-d77f68d9fbeb" xr:uid="{00000000-0004-0000-0300-000051010000}"/>
    <hyperlink ref="C423" r:id="rId339" display="C:\Users\Admin\AppData\Administrator\Desktop\56;45b91b3b-4e10-4db9-982e-0533cf74e357" xr:uid="{00000000-0004-0000-0300-000052010000}"/>
    <hyperlink ref="C424" r:id="rId340" display="C:\Users\Admin\AppData\Administrator\Desktop\56;ccd28569-41e0-4599-aa56-6f4a535dd90c" xr:uid="{00000000-0004-0000-0300-000053010000}"/>
    <hyperlink ref="C425" r:id="rId341" display="C:\Users\Admin\AppData\Administrator\Desktop\401;2b2b5619-5f6a-4a94-8bb6-fd8b24fc4c4f" xr:uid="{00000000-0004-0000-0300-000054010000}"/>
    <hyperlink ref="C426" r:id="rId342" display="C:\Users\Admin\AppData\Administrator\Desktop\401;fea65e22-6c72-46c2-922b-91d1cb8aa436" xr:uid="{00000000-0004-0000-0300-000055010000}"/>
    <hyperlink ref="C427" r:id="rId343" display="C:\Users\Admin\AppData\Administrator\Desktop\56;2d607af1-7f69-4d98-a59e-24c5e259094f" xr:uid="{00000000-0004-0000-0300-000056010000}"/>
    <hyperlink ref="C428" r:id="rId344" display="C:\Users\Admin\AppData\Administrator\Desktop\56;c7d334ab-bbcb-4d27-b0d2-f01f9eb9049f" xr:uid="{00000000-0004-0000-0300-000057010000}"/>
    <hyperlink ref="C429" r:id="rId345" display="C:\Users\Admin\AppData\Administrator\Desktop\56;259e79a6-ccfa-4aed-92fa-c514122350fb" xr:uid="{00000000-0004-0000-0300-000058010000}"/>
    <hyperlink ref="C430" r:id="rId346" display="C:\Users\Admin\AppData\Administrator\Desktop\56;f6f0e5ad-9c01-42ed-85b3-44dd17f72262" xr:uid="{00000000-0004-0000-0300-000059010000}"/>
    <hyperlink ref="C431" r:id="rId347" display="C:\Users\Admin\AppData\Administrator\Desktop\56;e3c8acb2-48c6-4159-894c-0a3aa8751e49" xr:uid="{00000000-0004-0000-0300-00005A010000}"/>
    <hyperlink ref="C432" r:id="rId348" display="C:\Users\Admin\AppData\Administrator\Desktop\56;1fc70d8f-ad3b-4faf-97a4-20f86c07e17c" xr:uid="{00000000-0004-0000-0300-00005B010000}"/>
    <hyperlink ref="C433" r:id="rId349" display="C:\Users\Admin\AppData\Administrator\Desktop\56;054e2038-5638-45c8-ab34-a10553302f49" xr:uid="{00000000-0004-0000-0300-00005C010000}"/>
    <hyperlink ref="C434" r:id="rId350" display="C:\Users\Admin\AppData\Administrator\Desktop\56;9eeae42b-23a5-4fae-b1ea-3470f041bb9c" xr:uid="{00000000-0004-0000-0300-00005D010000}"/>
    <hyperlink ref="C435" r:id="rId351" display="C:\Users\Admin\AppData\Administrator\Desktop\56;05b37741-f903-489b-8bde-ebeec39bee45" xr:uid="{00000000-0004-0000-0300-00005E010000}"/>
    <hyperlink ref="C436" r:id="rId352" display="C:\Users\Admin\AppData\Administrator\Desktop\401;2402a30a-4e1f-428b-a37d-9cb543bbd108" xr:uid="{00000000-0004-0000-0300-00005F010000}"/>
    <hyperlink ref="C437" r:id="rId353" display="C:\Users\Admin\AppData\Administrator\Desktop\56;77035273-0b46-420f-be34-15d4977cda79" xr:uid="{00000000-0004-0000-0300-000060010000}"/>
    <hyperlink ref="C438" r:id="rId354" display="C:\Users\Admin\AppData\Administrator\Desktop\401;236b5de1-2ee6-4fdd-a25c-2004508adac2" xr:uid="{00000000-0004-0000-0300-000061010000}"/>
    <hyperlink ref="C439" r:id="rId355" display="C:\Users\Admin\AppData\Administrator\Desktop\56;65d66a5f-67de-4f78-8ee5-494c350acdea" xr:uid="{00000000-0004-0000-0300-000062010000}"/>
    <hyperlink ref="C440" r:id="rId356" display="C:\Users\Admin\AppData\Administrator\Desktop\56;9f7de24b-9d7f-4cbf-93cb-8dfce7885c22" xr:uid="{00000000-0004-0000-0300-000063010000}"/>
    <hyperlink ref="C441" r:id="rId357" display="C:\Users\Admin\AppData\Administrator\Desktop\56;f545fbb7-8e71-4177-8fe2-11548637f6a8" xr:uid="{00000000-0004-0000-0300-000064010000}"/>
    <hyperlink ref="C442" r:id="rId358" display="C:\Users\Admin\AppData\Administrator\Desktop\56;16b5b308-d14c-4cb1-8245-c1ab974eaa19" xr:uid="{00000000-0004-0000-0300-000065010000}"/>
    <hyperlink ref="C443" r:id="rId359" display="C:\Users\Admin\AppData\Administrator\Desktop\56;0f70a207-d405-484c-9176-bc4ae331456a" xr:uid="{00000000-0004-0000-0300-000066010000}"/>
    <hyperlink ref="C444" r:id="rId360" display="C:\Users\Admin\AppData\Administrator\Desktop\56;8af8d5ea-f0d2-40da-b1e2-a25efe130e9a" xr:uid="{00000000-0004-0000-0300-000067010000}"/>
    <hyperlink ref="C445" r:id="rId361" display="C:\Users\Admin\AppData\Administrator\Desktop\56;b9bcd902-a266-4b71-baf1-351b9455f5be" xr:uid="{00000000-0004-0000-0300-000068010000}"/>
    <hyperlink ref="C446" r:id="rId362" display="C:\Users\Admin\AppData\Administrator\Desktop\401;67bc384f-11c9-4306-9edc-ad9aa1e3ce7d" xr:uid="{00000000-0004-0000-0300-000069010000}"/>
    <hyperlink ref="C447" r:id="rId363" display="C:\Users\Admin\AppData\Administrator\Desktop\56;054df479-74e2-47a1-8ced-7bb4be98d072" xr:uid="{00000000-0004-0000-0300-00006A010000}"/>
    <hyperlink ref="C448" r:id="rId364" display="C:\Users\Admin\AppData\Administrator\Desktop\56;9963053e-a01b-4006-bd6a-c7921586f585" xr:uid="{00000000-0004-0000-0300-00006B010000}"/>
    <hyperlink ref="C449" r:id="rId365" display="C:\Users\Admin\AppData\Administrator\Desktop\56;64c4777c-d385-479f-851c-8d9592bcf2cd" xr:uid="{00000000-0004-0000-0300-00006C010000}"/>
    <hyperlink ref="C451" r:id="rId366" display="C:\Users\Admin\AppData\Administrator\Desktop\56;d01739e2-1045-49b2-a774-61680ce120d2" xr:uid="{00000000-0004-0000-0300-00006D010000}"/>
    <hyperlink ref="C452" r:id="rId367" display="C:\Users\Admin\AppData\Administrator\Desktop\56;46411dfc-5b25-466a-8f1c-795e7e2b1984" xr:uid="{00000000-0004-0000-0300-00006E010000}"/>
    <hyperlink ref="C453" r:id="rId368" display="C:\Users\Admin\AppData\Administrator\Desktop\56;154d259b-4a19-4f62-bcf0-0c2fe02117aa" xr:uid="{00000000-0004-0000-0300-00006F010000}"/>
    <hyperlink ref="C454" r:id="rId369" display="C:\Users\Admin\AppData\Administrator\Desktop\401;68a1d9a3-7ba4-4d2a-bf23-7eb314f3a1a5" xr:uid="{00000000-0004-0000-0300-000070010000}"/>
    <hyperlink ref="C455" r:id="rId370" display="C:\Users\Admin\AppData\Administrator\Desktop\56;0b16ec08-774d-4927-a10c-5fb3cddfc126" xr:uid="{00000000-0004-0000-0300-000071010000}"/>
    <hyperlink ref="C456" r:id="rId371" display="C:\Users\Admin\AppData\Administrator\Desktop\56;186dc5af-94d7-4fd2-af0f-4fa283a9bc76" xr:uid="{00000000-0004-0000-0300-000072010000}"/>
    <hyperlink ref="C457" r:id="rId372" display="C:\Users\Admin\AppData\Administrator\Desktop\56;cd1ab41f-8b8a-40bc-ab40-36c96b40b923" xr:uid="{00000000-0004-0000-0300-000073010000}"/>
    <hyperlink ref="C458" r:id="rId373" display="C:\Users\Admin\AppData\Administrator\Desktop\56;6706db71-649e-4d7f-a07b-c51396c6fc1b" xr:uid="{00000000-0004-0000-0300-000074010000}"/>
    <hyperlink ref="C459" r:id="rId374" display="C:\Users\Admin\AppData\Administrator\Desktop\56;5b6b5540-d44b-41cd-8ef6-ea992dda8aa9" xr:uid="{00000000-0004-0000-0300-000075010000}"/>
    <hyperlink ref="C460" r:id="rId375" display="C:\Users\Admin\AppData\Administrator\Desktop\56;8cd6526c-75e7-4f12-bcc5-a887c4af0e7b" xr:uid="{00000000-0004-0000-0300-000076010000}"/>
    <hyperlink ref="C461" r:id="rId376" display="C:\Users\Admin\AppData\Administrator\Desktop\56;50a40ee0-6440-48fa-9570-b8bbf384c65f" xr:uid="{00000000-0004-0000-0300-000077010000}"/>
    <hyperlink ref="C462" r:id="rId377" display="C:\Users\Admin\AppData\Administrator\Desktop\56;ccbe0715-4467-4e45-9d72-b0058e509342" xr:uid="{00000000-0004-0000-0300-000078010000}"/>
    <hyperlink ref="C463" r:id="rId378" display="C:\Users\Admin\AppData\Administrator\Desktop\56;cf0bdb30-32c3-4186-997b-76391f4bc505" xr:uid="{00000000-0004-0000-0300-000079010000}"/>
    <hyperlink ref="C464" r:id="rId379" display="C:\Users\Admin\AppData\Administrator\Desktop\56;ab989cbb-71d3-44f5-9262-9fd66982a6f0" xr:uid="{00000000-0004-0000-0300-00007A010000}"/>
    <hyperlink ref="C465" r:id="rId380" display="C:\Users\Admin\AppData\Administrator\Desktop\56;667ddbfe-7756-4364-8f3c-56c46d3b2984" xr:uid="{00000000-0004-0000-0300-00007B010000}"/>
    <hyperlink ref="C466" r:id="rId381" display="C:\Users\Admin\AppData\Administrator\Desktop\56;89e93144-a59d-4ad1-8fb8-8c4be9281842" xr:uid="{00000000-0004-0000-0300-00007C010000}"/>
    <hyperlink ref="C467" r:id="rId382" display="C:\Users\Admin\AppData\Administrator\Desktop\56;7d425ead-9634-4f76-9fe2-00abb1a7fdcc" xr:uid="{00000000-0004-0000-0300-00007D010000}"/>
    <hyperlink ref="C468" r:id="rId383" display="C:\Users\Admin\AppData\Administrator\Desktop\56;931797f6-aecd-406f-9a31-932e432df6e2" xr:uid="{00000000-0004-0000-0300-00007E010000}"/>
    <hyperlink ref="C469" r:id="rId384" display="C:\Users\Admin\AppData\Administrator\Desktop\401;2b2b5619-5f6a-4a94-8bb6-fd8b24fc4c4f" xr:uid="{00000000-0004-0000-0300-00007F010000}"/>
    <hyperlink ref="C470" r:id="rId385" display="C:\Users\Admin\AppData\Administrator\Desktop\56;4cf768a5-11d0-4585-b15d-4e8b20420882" xr:uid="{00000000-0004-0000-0300-000080010000}"/>
    <hyperlink ref="C471" r:id="rId386" display="C:\Users\Admin\AppData\Administrator\Desktop\56;bda03216-08a4-488c-badd-db9e9b96df0e" xr:uid="{00000000-0004-0000-0300-000081010000}"/>
    <hyperlink ref="C472" r:id="rId387" display="C:\Users\Admin\AppData\Administrator\Desktop\56;b75c5852-2cd4-4330-82c6-fad60b08f473" xr:uid="{00000000-0004-0000-0300-000082010000}"/>
    <hyperlink ref="C473" r:id="rId388" display="C:\Users\Admin\AppData\Administrator\Desktop\56;f7459413-5943-4013-b7b5-f8a0d950baa8" xr:uid="{00000000-0004-0000-0300-000083010000}"/>
    <hyperlink ref="C474" r:id="rId389" display="C:\Users\Admin\AppData\Administrator\Desktop\56;7a7ac78b-0858-4982-9d84-0db3261a5cef" xr:uid="{00000000-0004-0000-0300-000084010000}"/>
    <hyperlink ref="C475" r:id="rId390" display="C:\Users\Admin\AppData\Administrator\Desktop\56;9872d9d3-3c14-4656-a3e1-8d5be7e2d98d" xr:uid="{00000000-0004-0000-0300-000085010000}"/>
    <hyperlink ref="C476" r:id="rId391" display="C:\Users\Admin\AppData\Administrator\Desktop\56;7bd91b89-5546-46c5-92bf-3ac6741efe9a" xr:uid="{00000000-0004-0000-0300-000086010000}"/>
    <hyperlink ref="C477" r:id="rId392" display="C:\Users\Admin\AppData\Administrator\Desktop\56;04fb50ad-778f-4e08-a48f-62946eb9beef" xr:uid="{00000000-0004-0000-0300-000087010000}"/>
    <hyperlink ref="C478" r:id="rId393" display="C:\Users\Admin\AppData\Administrator\Desktop\56;49b16676-bc69-4389-aee6-f27f759ba3fb" xr:uid="{00000000-0004-0000-0300-000088010000}"/>
    <hyperlink ref="C479" r:id="rId394" display="C:\Users\Admin\AppData\Administrator\Desktop\56;1bbd51f9-018f-488a-8240-83d0e5e729af" xr:uid="{00000000-0004-0000-0300-000089010000}"/>
    <hyperlink ref="C480" r:id="rId395" display="C:\Users\Admin\AppData\Administrator\Desktop\56;576dd89e-72b9-4ccf-b556-cd62e70be06e" xr:uid="{00000000-0004-0000-0300-00008A010000}"/>
    <hyperlink ref="C481" r:id="rId396" display="C:\Users\Admin\AppData\Administrator\Desktop\56;a3396782-6209-4671-86d1-f82b4c3e11fd" xr:uid="{00000000-0004-0000-0300-00008B010000}"/>
    <hyperlink ref="C482" r:id="rId397" display="C:\Users\Admin\AppData\Administrator\Desktop\56;c3a4205b-05a1-4419-9a80-cf45339cb17e" xr:uid="{00000000-0004-0000-0300-00008C010000}"/>
    <hyperlink ref="C483" r:id="rId398" display="C:\Users\Admin\AppData\Administrator\Desktop\56;1ce67659-0414-4198-94bd-f0b42759b94f" xr:uid="{00000000-0004-0000-0300-00008D010000}"/>
    <hyperlink ref="C484" r:id="rId399" display="C:\Users\Admin\AppData\Administrator\Desktop\56;0db762ea-e59b-4a77-9cfa-5ea1ca27dcb9" xr:uid="{00000000-0004-0000-0300-00008E010000}"/>
    <hyperlink ref="C486" r:id="rId400" display="C:\Users\Admin\AppData\Administrator\Desktop\401;68a1d9a3-7ba4-4d2a-bf23-7eb314f3a1a5" xr:uid="{00000000-0004-0000-0300-00008F010000}"/>
    <hyperlink ref="C487" r:id="rId401" display="C:\Users\Admin\AppData\Administrator\Desktop\56;53ce64c2-5968-4fbe-9556-8fc4f7d62d74" xr:uid="{00000000-0004-0000-0300-000090010000}"/>
    <hyperlink ref="C488" r:id="rId402" display="C:\Users\Admin\AppData\Administrator\Desktop\401;2b2b5619-5f6a-4a94-8bb6-fd8b24fc4c4f" xr:uid="{00000000-0004-0000-0300-000091010000}"/>
    <hyperlink ref="C489" r:id="rId403" display="C:\Users\Admin\AppData\Administrator\Desktop\56;6a199932-8eaa-4008-8f06-f10e4c86a6dd" xr:uid="{00000000-0004-0000-0300-000092010000}"/>
    <hyperlink ref="C491" r:id="rId404" display="C:\Users\Admin\AppData\Administrator\Desktop\56;38d647e9-9f1f-42a1-a002-9618b89a1f8b" xr:uid="{00000000-0004-0000-0300-000093010000}"/>
    <hyperlink ref="C492" r:id="rId405" display="C:\Users\Admin\AppData\Administrator\Desktop\401;2b2b5619-5f6a-4a94-8bb6-fd8b24fc4c4f" xr:uid="{00000000-0004-0000-0300-000094010000}"/>
    <hyperlink ref="C493" r:id="rId406" display="C:\Users\Admin\AppData\Administrator\Desktop\56;9f7de24b-9d7f-4cbf-93cb-8dfce7885c22" xr:uid="{00000000-0004-0000-0300-000095010000}"/>
    <hyperlink ref="C495" r:id="rId407" display="C:\Users\Admin\AppData\Administrator\Desktop\56;f97089b4-0f7f-4db2-9ca9-3c8134822f84" xr:uid="{00000000-0004-0000-0300-000096010000}"/>
    <hyperlink ref="C496" r:id="rId408" display="C:\Users\Admin\AppData\Administrator\Desktop\56;2c6cc3da-15df-4967-ad42-00eecc948b21" xr:uid="{00000000-0004-0000-0300-000097010000}"/>
    <hyperlink ref="C498" r:id="rId409" display="C:\Users\Admin\AppData\Administrator\Desktop\56;340755b8-22d4-4af6-9e98-641c99f4077c" xr:uid="{00000000-0004-0000-0300-000098010000}"/>
    <hyperlink ref="C499" r:id="rId410" display="C:\Users\Admin\AppData\Administrator\Desktop\56;60d5b43c-f82f-4aea-9fb2-1b3a57eebd4d" xr:uid="{00000000-0004-0000-0300-000099010000}"/>
    <hyperlink ref="C500" r:id="rId411" display="C:\Users\Admin\AppData\Administrator\Desktop\56;69844244-c998-4035-adea-ccdc676e0781" xr:uid="{00000000-0004-0000-0300-00009A010000}"/>
    <hyperlink ref="C501" r:id="rId412" display="C:\Users\Admin\AppData\Administrator\Desktop\56;14fbafa5-fce9-4d90-8a40-ce56c8098dcd" xr:uid="{00000000-0004-0000-0300-00009B010000}"/>
    <hyperlink ref="C502" r:id="rId413" display="C:\Users\Admin\AppData\Administrator\Desktop\56;8b0a19db-d3a7-445c-b620-7257d5f420b5" xr:uid="{00000000-0004-0000-0300-00009C010000}"/>
    <hyperlink ref="C503" r:id="rId414" display="C:\Users\Admin\AppData\Administrator\Desktop\56;c6ff9784-fe96-4aff-b1a6-de3b12e83876" xr:uid="{00000000-0004-0000-0300-00009D010000}"/>
    <hyperlink ref="C504" r:id="rId415" display="C:\Users\Admin\AppData\Administrator\Desktop\56;60e69bd9-722b-4579-a076-a7f5519f70e2" xr:uid="{00000000-0004-0000-0300-00009E010000}"/>
    <hyperlink ref="C506" r:id="rId416" display="C:\Users\Admin\AppData\Administrator\Desktop\56;0551f2d2-609b-4740-85fa-714239632af0" xr:uid="{00000000-0004-0000-0300-00009F010000}"/>
    <hyperlink ref="C507" r:id="rId417" display="C:\Users\Admin\AppData\Administrator\Desktop\56;4303e7ec-9124-4991-8db7-0df900004d71" xr:uid="{00000000-0004-0000-0300-0000A0010000}"/>
    <hyperlink ref="C508" r:id="rId418" display="C:\Users\Admin\AppData\Administrator\Desktop\56;83e9d7a4-3859-4e04-ad73-a1cfce1c1a46" xr:uid="{00000000-0004-0000-0300-0000A1010000}"/>
    <hyperlink ref="C510" r:id="rId419" display="C:\Users\Admin\AppData\Administrator\Desktop\56;bbebb821-0c8f-405d-ba06-f3a8eddc2fb8" xr:uid="{00000000-0004-0000-0300-0000A2010000}"/>
    <hyperlink ref="C511" r:id="rId420" display="C:\Users\Admin\AppData\Administrator\Desktop\56;e0f80f90-43bc-4887-8357-586912c85919" xr:uid="{00000000-0004-0000-0300-0000A3010000}"/>
    <hyperlink ref="C516" r:id="rId421" display="C:\Users\Admin\AppData\Administrator\Desktop\56;817161f0-319c-4a9b-8feb-81ee5ca227fd" xr:uid="{00000000-0004-0000-0300-0000A4010000}"/>
    <hyperlink ref="C517" r:id="rId422" display="C:\Users\Admin\AppData\Administrator\Desktop\56;154d259b-4a19-4f62-bcf0-0c2fe02117aa" xr:uid="{00000000-0004-0000-0300-0000A5010000}"/>
    <hyperlink ref="C519" r:id="rId423" display="C:\Users\Admin\AppData\Administrator\Desktop\56;e3fa8535-c47c-4f6f-9045-be597d5fe7d4" xr:uid="{00000000-0004-0000-0300-0000A6010000}"/>
    <hyperlink ref="C520" r:id="rId424" display="C:\Users\Admin\AppData\Administrator\Desktop\56;7024f248-583b-45b7-8dbc-e7a7c6b95c85" xr:uid="{00000000-0004-0000-0300-0000A7010000}"/>
    <hyperlink ref="C521" r:id="rId425" display="C:\Users\Admin\AppData\Administrator\Desktop\56;c0bef071-9087-4b50-9fa5-74fbed2a21f3" xr:uid="{00000000-0004-0000-0300-0000A8010000}"/>
    <hyperlink ref="C522" r:id="rId426" display="C:\Users\Admin\AppData\Administrator\Desktop\56;b4f018bc-0e53-42f4-99c2-ce9872c6a2d5" xr:uid="{00000000-0004-0000-0300-0000A9010000}"/>
    <hyperlink ref="C523" r:id="rId427" display="C:\Users\Admin\AppData\Administrator\Desktop\56;1f06fb63-216a-40c5-af29-6087d698117b" xr:uid="{00000000-0004-0000-0300-0000AA010000}"/>
    <hyperlink ref="C524" r:id="rId428" display="C:\Users\Admin\AppData\Administrator\Desktop\56;99de7f83-8f30-4fd3-9c9e-290a15dc7a54" xr:uid="{00000000-0004-0000-0300-0000AB010000}"/>
    <hyperlink ref="C525" r:id="rId429" display="C:\Users\Admin\AppData\Administrator\Desktop\56;1630b788-c09b-4a85-aed4-3a6937152dd1" xr:uid="{00000000-0004-0000-0300-0000AC010000}"/>
    <hyperlink ref="C526" r:id="rId430" display="C:\Users\Admin\AppData\Administrator\Desktop\56;6e082252-2707-4b1b-a9d8-ad15d9d93205" xr:uid="{00000000-0004-0000-0300-0000AD010000}"/>
    <hyperlink ref="C527" r:id="rId431" display="C:\Users\Admin\AppData\Administrator\Desktop\56;f4356a6c-5f21-4687-b84f-57e457cd22e3" xr:uid="{00000000-0004-0000-0300-0000AE010000}"/>
    <hyperlink ref="C528" r:id="rId432" display="C:\Users\Admin\AppData\Administrator\Desktop\56;0474a2cf-6c95-40d8-92fe-109131b6cce4" xr:uid="{00000000-0004-0000-0300-0000AF010000}"/>
    <hyperlink ref="C529" r:id="rId433" display="C:\Users\Admin\AppData\Administrator\Desktop\56;a3ec46a5-27b6-4f62-a0e2-6884908251d2" xr:uid="{00000000-0004-0000-0300-0000B0010000}"/>
    <hyperlink ref="C530" r:id="rId434" display="C:\Users\Admin\AppData\Administrator\Desktop\56;87523ac9-3931-42a5-831c-dcb4ddc8bd48" xr:uid="{00000000-0004-0000-0300-0000B1010000}"/>
    <hyperlink ref="C532" r:id="rId435" display="C:\Users\Admin\AppData\Administrator\Desktop\56;9e21a8d8-313d-4cfb-a8f1-7636116ce5ae" xr:uid="{00000000-0004-0000-0300-0000B2010000}"/>
    <hyperlink ref="C533" r:id="rId436" display="C:\Users\Admin\AppData\Administrator\Desktop\56;9f3c494c-383d-4884-9748-e6199a43f987" xr:uid="{00000000-0004-0000-0300-0000B3010000}"/>
    <hyperlink ref="C535" r:id="rId437" display="C:\Users\Admin\AppData\Administrator\Desktop\56;ab1582dd-72df-40eb-800c-caa17ad253cc" xr:uid="{00000000-0004-0000-0300-0000B4010000}"/>
    <hyperlink ref="C540" r:id="rId438" display="C:\Users\Admin\AppData\Administrator\Desktop\56;975b60d2-7b65-4a1b-a9a5-99944b95391d" xr:uid="{00000000-0004-0000-0300-0000B5010000}"/>
    <hyperlink ref="C541" r:id="rId439" display="C:\Users\Admin\AppData\Administrator\Desktop\56;772421b7-ca05-4269-9a5a-5d45216e699d" xr:uid="{00000000-0004-0000-0300-0000B6010000}"/>
    <hyperlink ref="C542" r:id="rId440" display="C:\Users\Admin\AppData\Administrator\Desktop\56;3828459d-867e-4522-becd-263cb8e86f82" xr:uid="{00000000-0004-0000-0300-0000B7010000}"/>
    <hyperlink ref="C543" r:id="rId441" display="C:\Users\Admin\AppData\Administrator\Desktop\56;50a40ee0-6440-48fa-9570-b8bbf384c65f" xr:uid="{00000000-0004-0000-0300-0000B8010000}"/>
    <hyperlink ref="C544" r:id="rId442" display="C:\Users\Admin\AppData\Administrator\Desktop\56;9a8c2f37-0d1d-4a75-a35c-3c0c939634aa" xr:uid="{00000000-0004-0000-0300-0000B9010000}"/>
    <hyperlink ref="C545" r:id="rId443" display="C:\Users\Admin\AppData\Administrator\Desktop\56;ccd28569-41e0-4599-aa56-6f4a535dd90c" xr:uid="{00000000-0004-0000-0300-0000BA010000}"/>
    <hyperlink ref="C546" r:id="rId444" display="C:\Users\Admin\AppData\Administrator\Desktop\401;2b2b5619-5f6a-4a94-8bb6-fd8b24fc4c4f" xr:uid="{00000000-0004-0000-0300-0000BB010000}"/>
    <hyperlink ref="C547" r:id="rId445" display="C:\Users\Admin\AppData\Administrator\Desktop\56;bda03216-08a4-488c-badd-db9e9b96df0e" xr:uid="{00000000-0004-0000-0300-0000BC010000}"/>
    <hyperlink ref="C548" r:id="rId446" display="C:\Users\Admin\AppData\Administrator\Desktop\56;9a6c8cb8-3ece-494a-9f41-9c8a96404fb1" xr:uid="{00000000-0004-0000-0300-0000BD010000}"/>
    <hyperlink ref="C549" r:id="rId447" display="C:\Users\Admin\AppData\Administrator\Desktop\56;7bd91b89-5546-46c5-92bf-3ac6741efe9a" xr:uid="{00000000-0004-0000-0300-0000BE010000}"/>
    <hyperlink ref="C550" r:id="rId448" display="C:\Users\Admin\AppData\Administrator\Desktop\56;04fb50ad-778f-4e08-a48f-62946eb9beef" xr:uid="{00000000-0004-0000-0300-0000BF010000}"/>
    <hyperlink ref="C551" r:id="rId449" display="C:\Users\Admin\AppData\Administrator\Desktop\56;1369b1e0-a8f8-4ec2-b88b-e441518e34b2" xr:uid="{00000000-0004-0000-0300-0000C0010000}"/>
    <hyperlink ref="C552" r:id="rId450" display="C:\Users\Admin\AppData\Administrator\Desktop\56;521b82a0-7bfb-4f44-b006-4ea71f2039aa" xr:uid="{00000000-0004-0000-0300-0000C1010000}"/>
    <hyperlink ref="C553" r:id="rId451" display="C:\Users\Admin\AppData\Administrator\Desktop\56;8d634187-2d9f-4872-abea-ff18fc22b8af" xr:uid="{00000000-0004-0000-0300-0000C2010000}"/>
    <hyperlink ref="C554" r:id="rId452" display="C:\Users\Admin\AppData\Administrator\Desktop\56;a3396782-6209-4671-86d1-f82b4c3e11fd" xr:uid="{00000000-0004-0000-0300-0000C3010000}"/>
    <hyperlink ref="C555" r:id="rId453" display="C:\Users\Admin\AppData\Administrator\Desktop\56;abb80040-3a80-4e2c-938b-5f92e47c703c" xr:uid="{00000000-0004-0000-0300-0000C4010000}"/>
    <hyperlink ref="C556" r:id="rId454" display="C:\Users\Admin\AppData\Administrator\Desktop\56;315ee551-10ed-48be-8234-879830a27f01" xr:uid="{00000000-0004-0000-0300-0000C5010000}"/>
    <hyperlink ref="C557" r:id="rId455" display="C:\Users\Admin\AppData\Administrator\Desktop\56;1ce67659-0414-4198-94bd-f0b42759b94f" xr:uid="{00000000-0004-0000-0300-0000C6010000}"/>
    <hyperlink ref="C558" r:id="rId456" display="C:\Users\Admin\AppData\Administrator\Desktop\56;f8008cc0-dd32-450f-99b6-12c75eeb619e" xr:uid="{00000000-0004-0000-0300-0000C7010000}"/>
    <hyperlink ref="C559" r:id="rId457" display="C:\Users\Admin\AppData\Administrator\Desktop\56;4e4178bc-09c0-44e0-8167-d04c389270ff" xr:uid="{00000000-0004-0000-0300-0000C8010000}"/>
    <hyperlink ref="C561" r:id="rId458" display="C:\Users\Admin\AppData\Administrator\Desktop\56;3d091907-2c66-4f4a-8454-1caed8ece129" xr:uid="{00000000-0004-0000-0300-0000C9010000}"/>
    <hyperlink ref="C563" r:id="rId459" display="C:\Users\Admin\AppData\Administrator\Desktop\56;2ae2301f-1ddc-4927-ae45-49bc0c56aac8" xr:uid="{00000000-0004-0000-0300-0000CA010000}"/>
    <hyperlink ref="C565" r:id="rId460" display="C:\Users\Admin\AppData\Administrator\Desktop\56;2ae2301f-1ddc-4927-ae45-49bc0c56aac8" xr:uid="{00000000-0004-0000-0300-0000CB010000}"/>
    <hyperlink ref="C574" r:id="rId461" display="C:\Users\Admin\AppData\Administrator\Desktop\401;0a0f639b-3a8b-42bd-aa29-d0bc17c2e087" xr:uid="{00000000-0004-0000-0300-0000CC010000}"/>
    <hyperlink ref="C575" r:id="rId462" display="C:\Users\Admin\AppData\Administrator\Desktop\401;d61c020c-78ae-4842-b91b-d0cf14a0a0a3" xr:uid="{00000000-0004-0000-0300-0000CD010000}"/>
    <hyperlink ref="C576" r:id="rId463" display="C:\Users\Admin\AppData\Administrator\Desktop\401;5c97c681-a158-4816-916d-0cce05fbbab8" xr:uid="{00000000-0004-0000-0300-0000CE010000}"/>
    <hyperlink ref="C577" r:id="rId464" display="C:\Users\Admin\AppData\Administrator\Desktop\401;40f9a68e-dfb5-446a-bfa2-0784796104ef" xr:uid="{00000000-0004-0000-0300-0000CF010000}"/>
    <hyperlink ref="C578" r:id="rId465" display="C:\Users\Admin\AppData\Administrator\Desktop\401;83644ab5-d819-4cda-b26e-0b5ad5403c8c" xr:uid="{00000000-0004-0000-0300-0000D0010000}"/>
    <hyperlink ref="C579" r:id="rId466" display="C:\Users\Admin\AppData\Administrator\Desktop\401;da2f8ea8-eac5-493c-899c-6dbac7a9357a" xr:uid="{00000000-0004-0000-0300-0000D1010000}"/>
    <hyperlink ref="C580" r:id="rId467" display="C:\Users\Admin\AppData\Administrator\Desktop\401;fce5627b-8887-4785-9460-83c7a227568b" xr:uid="{00000000-0004-0000-0300-0000D2010000}"/>
    <hyperlink ref="C581" r:id="rId468" display="C:\Users\Admin\AppData\Administrator\Desktop\401;1d95da80-e144-4a69-b5c7-09023697c049" xr:uid="{00000000-0004-0000-0300-0000D3010000}"/>
    <hyperlink ref="C582" r:id="rId469" display="C:\Users\Admin\AppData\Administrator\Desktop\401;8266ca59-f3d7-4732-b27c-ccfacfbf6333" xr:uid="{00000000-0004-0000-0300-0000D4010000}"/>
    <hyperlink ref="C583" r:id="rId470" display="C:\Users\Admin\AppData\Administrator\Desktop\401;485860d3-0b8a-4406-b70a-04d5790f106d" xr:uid="{00000000-0004-0000-0300-0000D5010000}"/>
    <hyperlink ref="C584" r:id="rId471" display="C:\Users\Admin\AppData\Administrator\Desktop\401;9e1e7131-4520-4c57-a035-35bfb1f765fc" xr:uid="{00000000-0004-0000-0300-0000D6010000}"/>
    <hyperlink ref="C585" r:id="rId472" display="C:\Users\Admin\AppData\Administrator\Desktop\401;1dbfa368-d910-4642-8ba3-57662f12598d" xr:uid="{00000000-0004-0000-0300-0000D7010000}"/>
    <hyperlink ref="C589" r:id="rId473" display="C:\Users\Admin\AppData\Administrator\Desktop\401;9e1e7131-4520-4c57-a035-35bfb1f765fc" xr:uid="{00000000-0004-0000-0300-0000D8010000}"/>
    <hyperlink ref="C591" r:id="rId474" display="C:\Users\Admin\AppData\Administrator\Desktop\106;ef82961c-d373-4f10-95ef-c555fd159fbc" xr:uid="{00000000-0004-0000-0300-0000D9010000}"/>
    <hyperlink ref="C592" r:id="rId475" display="C:\Users\Admin\AppData\Administrator\Desktop\106;993b1ea2-494f-4442-ba1c-fffba15ba3da" xr:uid="{00000000-0004-0000-0300-0000DA010000}"/>
    <hyperlink ref="C593" r:id="rId476" display="C:\Users\Admin\AppData\Administrator\Desktop\106;fdd8196c-8eb5-4e1b-86ee-5e8d26ce7f7e" xr:uid="{00000000-0004-0000-0300-0000DB010000}"/>
    <hyperlink ref="C594" r:id="rId477" display="C:\Users\Admin\AppData\Administrator\Desktop\106;848f5bcb-2598-4635-953f-1644440dccf8" xr:uid="{00000000-0004-0000-0300-0000DC010000}"/>
    <hyperlink ref="C595" r:id="rId478" display="C:\Users\Admin\AppData\Administrator\Desktop\106;d6407bb3-7e6a-4ab6-8ffd-809cf1229dcd" xr:uid="{00000000-0004-0000-0300-0000DD010000}"/>
    <hyperlink ref="C596" r:id="rId479" display="C:\Users\Admin\AppData\Administrator\Desktop\106;3ac1b89a-b12a-4041-a5fb-77d548a8268c" xr:uid="{00000000-0004-0000-0300-0000DE010000}"/>
    <hyperlink ref="C597" r:id="rId480" display="C:\Users\Admin\AppData\Administrator\Desktop\106;2b42bfd9-d9d5-4678-a2b5-1984366be2df" xr:uid="{00000000-0004-0000-0300-0000DF010000}"/>
    <hyperlink ref="C598" r:id="rId481" display="C:\Users\Admin\AppData\Administrator\Desktop\106;49679f32-e56f-4a64-aa8c-a26a819be8db" xr:uid="{00000000-0004-0000-0300-0000E0010000}"/>
    <hyperlink ref="C599" r:id="rId482" display="C:\Users\Admin\AppData\Administrator\Desktop\106;65eea972-9b04-4d1c-a54a-4985a9e77da4" xr:uid="{00000000-0004-0000-0300-0000E1010000}"/>
    <hyperlink ref="C600" r:id="rId483" display="C:\Users\Admin\AppData\Administrator\Desktop\106;9165ceef-7e4f-47f4-9542-b9aa0c877766" xr:uid="{00000000-0004-0000-0300-0000E2010000}"/>
    <hyperlink ref="C601" r:id="rId484" display="C:\Users\Admin\AppData\Administrator\Desktop\106;5c73da41-aad7-479c-af70-8afa80932fab" xr:uid="{00000000-0004-0000-0300-0000E3010000}"/>
    <hyperlink ref="C602" r:id="rId485" display="C:\Users\Admin\AppData\Administrator\Desktop\106;ae95efd7-dd59-42e6-b44d-839cefa63c54" xr:uid="{00000000-0004-0000-0300-0000E4010000}"/>
    <hyperlink ref="C603" r:id="rId486" display="C:\Users\Admin\AppData\Administrator\Desktop\106;9a914351-01eb-47e0-87b7-bb16e0ae4830" xr:uid="{00000000-0004-0000-0300-0000E5010000}"/>
    <hyperlink ref="C604" r:id="rId487" display="C:\Users\Admin\AppData\Administrator\Desktop\106;359e9a47-baac-4e1e-a47f-374d514a1ad1" xr:uid="{00000000-0004-0000-0300-0000E6010000}"/>
    <hyperlink ref="C605" r:id="rId488" display="C:\Users\Admin\AppData\Administrator\Desktop\106;e875bafd-fdf0-41db-9cbd-23c1900e608a" xr:uid="{00000000-0004-0000-0300-0000E7010000}"/>
    <hyperlink ref="C606" r:id="rId489" display="C:\Users\Admin\AppData\Administrator\Desktop\106;3af37a08-903e-492b-9a4a-7f8e9d786d69" xr:uid="{00000000-0004-0000-0300-0000E8010000}"/>
    <hyperlink ref="C608" r:id="rId490" display="C:\Users\Admin\AppData\Administrator\Desktop\401;9e1e7131-4520-4c57-a035-35bfb1f765fc" xr:uid="{00000000-0004-0000-0300-0000E9010000}"/>
    <hyperlink ref="C610" r:id="rId491" display="C:\Users\Admin\AppData\Administrator\Desktop\401;9e1e7131-4520-4c57-a035-35bfb1f765fc" xr:uid="{00000000-0004-0000-0300-0000EA010000}"/>
    <hyperlink ref="C612" r:id="rId492" display="C:\Users\Admin\AppData\Administrator\Desktop\401;9e1e7131-4520-4c57-a035-35bfb1f765fc" xr:uid="{00000000-0004-0000-0300-0000EB010000}"/>
    <hyperlink ref="C614" r:id="rId493" display="C:\Users\Admin\AppData\Administrator\Desktop\106;982c1a69-d39f-42c8-b47b-c2b5b5f0450c" xr:uid="{00000000-0004-0000-0300-0000EC010000}"/>
    <hyperlink ref="C615" r:id="rId494" display="C:\Users\Admin\AppData\Administrator\Desktop\106;19c75782-8db5-42fa-b9f6-b6537d254117" xr:uid="{00000000-0004-0000-0300-0000ED010000}"/>
    <hyperlink ref="C617" r:id="rId495" display="C:\Users\Admin\AppData\Administrator\Desktop\106;a2d9f0d9-1582-404b-9e0e-1cf96479a310" xr:uid="{00000000-0004-0000-0300-0000EE010000}"/>
    <hyperlink ref="C618" r:id="rId496" display="C:\Users\Admin\AppData\Administrator\Desktop\106;420a06c7-0e4c-4008-96ba-b102c2279b13" xr:uid="{00000000-0004-0000-0300-0000EF010000}"/>
    <hyperlink ref="C619" r:id="rId497" display="C:\Users\Admin\AppData\Administrator\Desktop\106;b3efef0c-17f5-476c-b77d-48a5e0653bd7" xr:uid="{00000000-0004-0000-0300-0000F0010000}"/>
    <hyperlink ref="C620" r:id="rId498" display="C:\Users\Admin\AppData\Administrator\Desktop\106;0ed70e5c-0e7a-438b-be8b-f9dccd85a039" xr:uid="{00000000-0004-0000-0300-0000F1010000}"/>
    <hyperlink ref="C622" r:id="rId499" display="C:\Users\Admin\AppData\Administrator\Desktop\106;bb669d4c-32c4-4184-8d9c-59e5c1626a41" xr:uid="{00000000-0004-0000-0300-0000F2010000}"/>
    <hyperlink ref="C626" r:id="rId500" display="C:\Users\Admin\AppData\Administrator\Desktop\401;d61c020c-78ae-4842-b91b-d0cf14a0a0a3" xr:uid="{00000000-0004-0000-0300-0000F3010000}"/>
    <hyperlink ref="C627" r:id="rId501" display="C:\Users\Admin\AppData\Administrator\Desktop\401;fa95e123-76c2-43a8-943a-567a0b128e4c" xr:uid="{00000000-0004-0000-0300-0000F4010000}"/>
    <hyperlink ref="C628" r:id="rId502" display="C:\Users\Admin\AppData\Administrator\Desktop\401;bfb6460c-6fc4-469c-8890-d793932007f4" xr:uid="{00000000-0004-0000-0300-0000F5010000}"/>
    <hyperlink ref="C629" r:id="rId503" display="C:\Users\Admin\AppData\Administrator\Desktop\401;1dbfa368-d910-4642-8ba3-57662f12598d" xr:uid="{00000000-0004-0000-0300-0000F6010000}"/>
    <hyperlink ref="C631" r:id="rId504" display="C:\Users\Admin\AppData\Administrator\Desktop\401;1dbfa368-d910-4642-8ba3-57662f12598d" xr:uid="{00000000-0004-0000-0300-0000F7010000}"/>
    <hyperlink ref="C633" r:id="rId505" display="C:\Users\Admin\AppData\Administrator\Desktop\401;1dbfa368-d910-4642-8ba3-57662f12598d" xr:uid="{00000000-0004-0000-0300-0000F8010000}"/>
    <hyperlink ref="C637" r:id="rId506" display="C:\Users\Admin\AppData\Administrator\Desktop\106;c7363623-4f4c-4ff0-b1a1-a575ea61c3fc" xr:uid="{00000000-0004-0000-0300-0000F9010000}"/>
    <hyperlink ref="C638" r:id="rId507" display="C:\Users\Admin\AppData\Administrator\Desktop\106;939db08d-44ed-4121-9813-c40141eff180" xr:uid="{00000000-0004-0000-0300-0000FA010000}"/>
    <hyperlink ref="C639" r:id="rId508" display="C:\Users\Admin\AppData\Administrator\Desktop\401;9e4bad66-35d0-4a79-96ea-a36682a29691" xr:uid="{00000000-0004-0000-0300-0000FB010000}"/>
    <hyperlink ref="C640" r:id="rId509" display="C:\Users\Admin\AppData\Administrator\Desktop\401;0f98cdf1-62bb-4a2e-9532-0ad8f0e5ff64" xr:uid="{00000000-0004-0000-0300-0000FC010000}"/>
    <hyperlink ref="C641" r:id="rId510" display="C:\Users\Admin\AppData\Administrator\Desktop\106;2509d6a4-5f59-461b-8766-08644b473833" xr:uid="{00000000-0004-0000-0300-0000FD010000}"/>
    <hyperlink ref="C642" r:id="rId511" display="C:\Users\Admin\AppData\Administrator\Desktop\106;39190a54-f6dd-45b2-8f50-d6f73369cf0d" xr:uid="{00000000-0004-0000-0300-0000FE010000}"/>
    <hyperlink ref="C643" r:id="rId512" display="C:\Users\Admin\AppData\Administrator\Desktop\401;9948de05-e5ad-4828-abd1-4c3053c29df0" xr:uid="{00000000-0004-0000-0300-0000FF010000}"/>
    <hyperlink ref="C644" r:id="rId513" display="C:\Users\Admin\AppData\Administrator\Desktop\106;21763fe9-9de3-4fe6-a2c1-01b9ec17e381" xr:uid="{00000000-0004-0000-0300-000000020000}"/>
    <hyperlink ref="C645" r:id="rId514" display="C:\Users\Admin\AppData\Administrator\Desktop\401;3b08e803-0f4a-45ea-8d3e-d270b9660a7f" xr:uid="{00000000-0004-0000-0300-000001020000}"/>
    <hyperlink ref="C646" r:id="rId515" display="C:\Users\Admin\AppData\Administrator\Desktop\106;6d5e1d59-3606-4d42-a6c6-39ac39a58dec" xr:uid="{00000000-0004-0000-0300-000002020000}"/>
    <hyperlink ref="C647" r:id="rId516" display="C:\Users\Admin\AppData\Administrator\Desktop\106;f8c60067-f31b-43a2-8a87-36a581576771" xr:uid="{00000000-0004-0000-0300-000003020000}"/>
    <hyperlink ref="C648" r:id="rId517" display="C:\Users\Admin\AppData\Administrator\Desktop\106;9d7bd36f-564b-4272-93b6-a289d2fbe7ea" xr:uid="{00000000-0004-0000-0300-000004020000}"/>
    <hyperlink ref="C649" r:id="rId518" display="C:\Users\Admin\AppData\Administrator\Desktop\401;c8bf087a-3668-44de-9585-f00326ff56b1" xr:uid="{00000000-0004-0000-0300-000005020000}"/>
    <hyperlink ref="C650" r:id="rId519" display="C:\Users\Admin\AppData\Administrator\Desktop\106;192167a5-8f65-4871-b950-fb76afbe7d00" xr:uid="{00000000-0004-0000-0300-000006020000}"/>
    <hyperlink ref="C651" r:id="rId520" display="C:\Users\Admin\AppData\Administrator\Desktop\401;46007374-6b29-41e3-a8e4-f0f36ecd1388" xr:uid="{00000000-0004-0000-0300-000007020000}"/>
    <hyperlink ref="C652" r:id="rId521" display="C:\Users\Admin\AppData\Administrator\Desktop\106;5dd39c40-a4de-4e73-80d6-6fdeb9393db2" xr:uid="{00000000-0004-0000-0300-000008020000}"/>
    <hyperlink ref="C653" r:id="rId522" display="C:\Users\Admin\AppData\Administrator\Desktop\401;a9672315-db5b-42f9-bf7f-17a8c2989acd" xr:uid="{00000000-0004-0000-0300-000009020000}"/>
    <hyperlink ref="C654" r:id="rId523" display="C:\Users\Admin\AppData\Administrator\Desktop\401;e6df03ec-dd62-43dc-96c2-62cdb8f09a3e" xr:uid="{00000000-0004-0000-0300-00000A020000}"/>
    <hyperlink ref="C655" r:id="rId524" display="C:\Users\Admin\AppData\Administrator\Desktop\401;9e0d1215-f3c5-41b6-8880-89fe1d90e0fb" xr:uid="{00000000-0004-0000-0300-00000B020000}"/>
    <hyperlink ref="C656" r:id="rId525" display="C:\Users\Admin\AppData\Administrator\Desktop\401;c3c0270a-04b8-48d3-9234-1c848776abcb" xr:uid="{00000000-0004-0000-0300-00000C020000}"/>
    <hyperlink ref="C657" r:id="rId526" display="C:\Users\Admin\AppData\Administrator\Desktop\401;c3c0270a-04b8-48d3-9234-1c848776abcb" xr:uid="{00000000-0004-0000-0300-00000D020000}"/>
    <hyperlink ref="C658" r:id="rId527" display="C:\Users\Admin\AppData\Administrator\Desktop\401;c3c0270a-04b8-48d3-9234-1c848776abcb" xr:uid="{00000000-0004-0000-0300-00000E020000}"/>
    <hyperlink ref="C659" r:id="rId528" display="C:\Users\Admin\AppData\Administrator\Desktop\401;cbd4db69-3a2b-4d5b-a5ca-b6d433f333ae" xr:uid="{00000000-0004-0000-0300-00000F020000}"/>
    <hyperlink ref="C660" r:id="rId529" display="C:\Users\Admin\AppData\Administrator\Desktop\106;c6f7f889-f4f4-4f55-8bef-6e4707ad6a9c" xr:uid="{00000000-0004-0000-0300-000010020000}"/>
    <hyperlink ref="C661" r:id="rId530" display="C:\Users\Admin\AppData\Administrator\Desktop\106;6ab2753a-e564-4eb0-9bf9-70a14c315a31" xr:uid="{00000000-0004-0000-0300-000011020000}"/>
    <hyperlink ref="C662" r:id="rId531" display="C:\Users\Admin\AppData\Administrator\Desktop\106;96a0eb4a-7d10-464d-869a-38a4f12750e9" xr:uid="{00000000-0004-0000-0300-000012020000}"/>
    <hyperlink ref="C663" r:id="rId532" display="C:\Users\Admin\AppData\Administrator\Desktop\401;52b7739c-1570-4632-8e07-756480cc248d" xr:uid="{00000000-0004-0000-0300-000013020000}"/>
    <hyperlink ref="C664" r:id="rId533" display="C:\Users\Admin\AppData\Administrator\Desktop\401;52b7739c-1570-4632-8e07-756480cc248d" xr:uid="{00000000-0004-0000-0300-000014020000}"/>
    <hyperlink ref="C665" r:id="rId534" display="C:\Users\Admin\AppData\Administrator\Desktop\106;bbb7e309-6a70-4639-b4f8-bbcf30df73d7" xr:uid="{00000000-0004-0000-0300-000015020000}"/>
    <hyperlink ref="C666" r:id="rId535" display="C:\Users\Admin\AppData\Administrator\Desktop\106;baebf498-f04d-4960-b4f3-d06540b99608" xr:uid="{00000000-0004-0000-0300-000016020000}"/>
    <hyperlink ref="C667" r:id="rId536" display="C:\Users\Admin\AppData\Administrator\Desktop\106;1f23c525-9ad1-4a50-a48d-120d40f4805a" xr:uid="{00000000-0004-0000-0300-000017020000}"/>
    <hyperlink ref="C668" r:id="rId537" display="C:\Users\Admin\AppData\Administrator\Desktop\106;f8d057f7-b964-4a64-9fe5-b512d45aedcc" xr:uid="{00000000-0004-0000-0300-000018020000}"/>
    <hyperlink ref="C669" r:id="rId538" display="C:\Users\Admin\AppData\Administrator\Desktop\401;6dea586c-971e-4315-b0ce-fe2dc2da3e90" xr:uid="{00000000-0004-0000-0300-000019020000}"/>
    <hyperlink ref="C670" r:id="rId539" display="C:\Users\Admin\AppData\Administrator\Desktop\401;df513f2b-c596-4737-bdbd-4158e0fb93dc" xr:uid="{00000000-0004-0000-0300-00001A020000}"/>
    <hyperlink ref="C675" r:id="rId540" display="C:\Users\Admin\AppData\Administrator\Desktop\157;d91d387b-0e16-43ed-850a-1fda7ba8c295" xr:uid="{00000000-0004-0000-0300-00001B020000}"/>
    <hyperlink ref="C677" r:id="rId541" display="C:\Users\Admin\AppData\Administrator\Desktop\157;5bee5887-8b78-41ad-b3b4-3ef936826257" xr:uid="{00000000-0004-0000-0300-00001C020000}"/>
    <hyperlink ref="C678" r:id="rId542" display="C:\Users\Admin\AppData\Administrator\Desktop\157;ff0787ad-cc86-4c31-996a-cb7b1244854a" xr:uid="{00000000-0004-0000-0300-00001D020000}"/>
    <hyperlink ref="C679" r:id="rId543" display="C:\Users\Admin\AppData\Administrator\Desktop\157;9d466edf-bf7a-4880-8b12-8cffe5ee282b" xr:uid="{00000000-0004-0000-0300-00001E020000}"/>
    <hyperlink ref="C680" r:id="rId544" display="C:\Users\Admin\AppData\Administrator\Desktop\157;99f9eb2f-9b25-4d61-9080-af2087373620" xr:uid="{00000000-0004-0000-0300-00001F020000}"/>
    <hyperlink ref="C681" r:id="rId545" display="C:\Users\Admin\AppData\Administrator\Desktop\157;591f6356-cdf5-4a1b-a949-2b77a6f3e7c6" xr:uid="{00000000-0004-0000-0300-000020020000}"/>
    <hyperlink ref="C682" r:id="rId546" display="C:\Users\Admin\AppData\Administrator\Desktop\157;383b7b60-2176-4c77-9fe7-830791ab71f8" xr:uid="{00000000-0004-0000-0300-000021020000}"/>
    <hyperlink ref="C683" r:id="rId547" display="C:\Users\Admin\AppData\Administrator\Desktop\157;04d9a0f8-6ce2-462b-a306-a37b2d6e25e2" xr:uid="{00000000-0004-0000-0300-000022020000}"/>
    <hyperlink ref="C687" r:id="rId548" display="C:\Users\Admin\AppData\Administrator\Desktop\106;0f23ed31-57a4-4812-ba49-f51732a3e845" xr:uid="{00000000-0004-0000-0300-000023020000}"/>
    <hyperlink ref="C688" r:id="rId549" display="C:\Users\Admin\AppData\Administrator\Desktop\106;90353372-d08c-49c3-ac63-bde89ff60f26" xr:uid="{00000000-0004-0000-0300-000024020000}"/>
    <hyperlink ref="C689" r:id="rId550" display="C:\Users\Admin\AppData\Administrator\Desktop\106;d5ac17f0-cd82-457f-9b82-dd857669d3a6" xr:uid="{00000000-0004-0000-0300-000025020000}"/>
    <hyperlink ref="C690" r:id="rId551" display="C:\Users\Admin\AppData\Administrator\Desktop\106;852b80f5-b2dd-4ea3-ba3e-e7de7a8d9ddc" xr:uid="{00000000-0004-0000-0300-000026020000}"/>
    <hyperlink ref="C691" r:id="rId552" display="C:\Users\Admin\AppData\Administrator\Desktop\106;82e90e62-fef5-4697-98be-a5aec7c1a191" xr:uid="{00000000-0004-0000-0300-000027020000}"/>
    <hyperlink ref="C693" r:id="rId553" display="C:\Users\Admin\AppData\Administrator\Desktop\106;b379a04f-d0cf-4be6-8550-0abad6cf3c7c" xr:uid="{00000000-0004-0000-0300-000028020000}"/>
    <hyperlink ref="C695" r:id="rId554" display="C:\Users\Admin\AppData\Administrator\Desktop\106;7cdbee7b-729f-456a-91d7-64bff82377c4" xr:uid="{00000000-0004-0000-0300-000029020000}"/>
    <hyperlink ref="C696" r:id="rId555" display="C:\Users\Admin\AppData\Administrator\Desktop\106;649ebff5-e3f4-432e-b22a-8b60f7a6d197" xr:uid="{00000000-0004-0000-0300-00002A020000}"/>
    <hyperlink ref="C698" r:id="rId556" display="C:\Users\Admin\AppData\Administrator\Desktop\106;a84b24eb-5f0e-4920-8a31-ec366dc09e77" xr:uid="{00000000-0004-0000-0300-00002B020000}"/>
    <hyperlink ref="C699" r:id="rId557" display="C:\Users\Admin\AppData\Administrator\Desktop\106;da40942f-addb-4379-b861-dba3bb6f9c89" xr:uid="{00000000-0004-0000-0300-00002C020000}"/>
    <hyperlink ref="C700" r:id="rId558" display="C:\Users\Admin\AppData\Administrator\Desktop\106;10b512a7-63b5-4c73-9098-1552e92daa2e" xr:uid="{00000000-0004-0000-0300-00002D020000}"/>
    <hyperlink ref="C704" r:id="rId559" display="C:\Users\Admin\AppData\Administrator\Desktop\106;b379a04f-d0cf-4be6-8550-0abad6cf3c7c" xr:uid="{00000000-0004-0000-0300-00002E020000}"/>
    <hyperlink ref="C705" r:id="rId560" display="C:\Users\Admin\AppData\Administrator\Desktop\106;314547df-3390-4898-b906-788da5d1b80a" xr:uid="{00000000-0004-0000-0300-00002F020000}"/>
    <hyperlink ref="C707" r:id="rId561" display="C:\Users\Admin\AppData\Administrator\Desktop\106;72d57882-be49-4db3-8cd9-eef303d07d1c" xr:uid="{00000000-0004-0000-0300-000030020000}"/>
    <hyperlink ref="C708" r:id="rId562" display="C:\Users\Admin\AppData\Administrator\Desktop\106;a14ed31d-65af-4c37-81ad-3fdd5e433c3d" xr:uid="{00000000-0004-0000-0300-000031020000}"/>
    <hyperlink ref="C709" r:id="rId563" display="C:\Users\Admin\AppData\Administrator\Desktop\106;141b61fc-2685-4b7b-b9e7-12a4494f0329" xr:uid="{00000000-0004-0000-0300-000032020000}"/>
    <hyperlink ref="C710" r:id="rId564" display="C:\Users\Admin\AppData\Administrator\Desktop\106;cb744fd3-20ee-46b3-b2e8-f4d48f8d89d0" xr:uid="{00000000-0004-0000-0300-000033020000}"/>
    <hyperlink ref="C711" r:id="rId565" display="C:\Users\Admin\AppData\Administrator\Desktop\106;13111dc3-b44c-4824-8b04-507658d877fd" xr:uid="{00000000-0004-0000-0300-000034020000}"/>
    <hyperlink ref="C712" r:id="rId566" display="C:\Users\Admin\AppData\Administrator\Desktop\106;acb5b629-b3c1-42d9-b21e-7c935840384b" xr:uid="{00000000-0004-0000-0300-000035020000}"/>
    <hyperlink ref="C713" r:id="rId567" display="C:\Users\Admin\AppData\Administrator\Desktop\106;dce10ed5-a294-442c-b720-073ad3aebd88" xr:uid="{00000000-0004-0000-0300-000036020000}"/>
    <hyperlink ref="C714" r:id="rId568" display="C:\Users\Admin\AppData\Administrator\Desktop\106;24eb9666-91a7-4fbd-95f3-a9d0701e486d" xr:uid="{00000000-0004-0000-0300-000037020000}"/>
    <hyperlink ref="C715" r:id="rId569" display="C:\Users\Admin\AppData\Administrator\Desktop\106;4e935de4-7935-4348-b71f-4ded9bad7572" xr:uid="{00000000-0004-0000-0300-000038020000}"/>
    <hyperlink ref="C716" r:id="rId570" display="C:\Users\Admin\AppData\Administrator\Desktop\106;22ec86bc-097b-42a0-904a-e54cba9da39e" xr:uid="{00000000-0004-0000-0300-000039020000}"/>
    <hyperlink ref="C717" r:id="rId571" display="C:\Users\Admin\AppData\Administrator\Desktop\106;673b81e3-e852-44f6-b95a-551691b15559" xr:uid="{00000000-0004-0000-0300-00003A020000}"/>
    <hyperlink ref="C718" r:id="rId572" display="C:\Users\Admin\AppData\Administrator\Desktop\106;842a9a56-3aa2-45a2-821c-ef8d83c1b1f4" xr:uid="{00000000-0004-0000-0300-00003B020000}"/>
    <hyperlink ref="C720" r:id="rId573" display="C:\Users\Admin\AppData\Administrator\Desktop\106;74fa7d3a-3587-4f31-bed5-0aebd2e93fcf" xr:uid="{00000000-0004-0000-0300-00003C020000}"/>
    <hyperlink ref="C722" r:id="rId574" display="C:\Users\Admin\AppData\Administrator\Desktop\106;53051074-a2ea-41be-9840-eb80190fb154" xr:uid="{00000000-0004-0000-0300-00003D020000}"/>
    <hyperlink ref="C723" r:id="rId575" display="C:\Users\Admin\AppData\Administrator\Desktop\106;d14fd951-8786-40f9-a849-a206fe7862b8" xr:uid="{00000000-0004-0000-0300-00003E020000}"/>
    <hyperlink ref="C724" r:id="rId576" display="C:\Users\Admin\AppData\Administrator\Desktop\106;37f18662-cbe7-4eff-88dd-5728ea8dff9d" xr:uid="{00000000-0004-0000-0300-00003F020000}"/>
    <hyperlink ref="C726" r:id="rId577" display="C:\Users\Admin\AppData\Administrator\Desktop\106;c8a646ee-8cad-4e29-bf5d-ef0e4821e0d1" xr:uid="{00000000-0004-0000-0300-000040020000}"/>
    <hyperlink ref="C728" r:id="rId578" display="C:\Users\Admin\AppData\Administrator\Desktop\106;6ac1cfb7-9955-4bf2-a14d-7fcdb4277b0a" xr:uid="{00000000-0004-0000-0300-000041020000}"/>
    <hyperlink ref="C729" r:id="rId579" display="C:\Users\Admin\AppData\Administrator\Desktop\106;c59f4983-2b5b-4860-93bd-44daa7ff95e2" xr:uid="{00000000-0004-0000-0300-000042020000}"/>
    <hyperlink ref="C731" r:id="rId580" display="C:\Users\Admin\AppData\Administrator\Desktop\106;7f71ae3d-82f5-4d8e-b010-32101183fb3c" xr:uid="{00000000-0004-0000-0300-000043020000}"/>
    <hyperlink ref="C732" r:id="rId581" display="C:\Users\Admin\AppData\Administrator\Desktop\106;7a613cbd-8210-4fbe-b559-90df0344240c" xr:uid="{00000000-0004-0000-0300-000044020000}"/>
    <hyperlink ref="C734" r:id="rId582" display="C:\Users\Admin\AppData\Administrator\Desktop\106;e3921f6a-4478-4a60-88c1-6dcd1fa04a9e" xr:uid="{00000000-0004-0000-0300-000045020000}"/>
    <hyperlink ref="C735" r:id="rId583" display="C:\Users\Admin\AppData\Administrator\Desktop\106;d21f317d-d9ed-4e9b-bee0-5715f85263b1" xr:uid="{00000000-0004-0000-0300-000046020000}"/>
    <hyperlink ref="C736" r:id="rId584" display="C:\Users\Admin\AppData\Administrator\Desktop\106;b379a04f-d0cf-4be6-8550-0abad6cf3c7c" xr:uid="{00000000-0004-0000-0300-000047020000}"/>
    <hyperlink ref="C740" r:id="rId585" display="C:\Users\Admin\AppData\Administrator\Desktop\106;c1b0c199-fa79-440d-98d5-17cec62760ce" xr:uid="{00000000-0004-0000-0300-000048020000}"/>
    <hyperlink ref="C741" r:id="rId586" display="C:\Users\Admin\AppData\Administrator\Desktop\106;a84b24eb-5f0e-4920-8a31-ec366dc09e77" xr:uid="{00000000-0004-0000-0300-000049020000}"/>
    <hyperlink ref="C743" r:id="rId587" display="C:\Users\Admin\AppData\Administrator\Desktop\106;2d6afedc-4771-4b2c-9ffd-dbe913531bf3" xr:uid="{00000000-0004-0000-0300-00004A020000}"/>
    <hyperlink ref="C744" r:id="rId588" display="C:\Users\Admin\AppData\Administrator\Desktop\106;5f59f8c0-b983-46b5-a6cf-d83c26bdd857" xr:uid="{00000000-0004-0000-0300-00004B020000}"/>
    <hyperlink ref="C745" r:id="rId589" display="C:\Users\Admin\AppData\Administrator\Desktop\106;8703184d-f764-4709-af0d-65eed679fd62" xr:uid="{00000000-0004-0000-0300-00004C020000}"/>
    <hyperlink ref="C746" r:id="rId590" display="C:\Users\Admin\AppData\Administrator\Desktop\106;a84b24eb-5f0e-4920-8a31-ec366dc09e77" xr:uid="{00000000-0004-0000-0300-00004D020000}"/>
    <hyperlink ref="C747" r:id="rId591" display="C:\Users\Admin\AppData\Administrator\Desktop\106;921a8f57-2d17-49ec-bbf9-3ae4c8878143" xr:uid="{00000000-0004-0000-0300-00004E020000}"/>
    <hyperlink ref="C748" r:id="rId592" display="C:\Users\Admin\AppData\Administrator\Desktop\106;10b512a7-63b5-4c73-9098-1552e92daa2e" xr:uid="{00000000-0004-0000-0300-00004F020000}"/>
    <hyperlink ref="C750" r:id="rId593" display="C:\Users\Admin\AppData\Administrator\Desktop\106;6250e000-1ea5-4ea6-bebe-520233ba7188" xr:uid="{00000000-0004-0000-0300-000050020000}"/>
    <hyperlink ref="C751" r:id="rId594" display="C:\Users\Admin\AppData\Administrator\Desktop\106;d6bcacc7-f0ad-40c2-92c7-119f3e832fd7" xr:uid="{00000000-0004-0000-0300-000051020000}"/>
    <hyperlink ref="C752" r:id="rId595" display="C:\Users\Admin\AppData\Administrator\Desktop\106;2d6afedc-4771-4b2c-9ffd-dbe913531bf3" xr:uid="{00000000-0004-0000-0300-000052020000}"/>
    <hyperlink ref="C753" r:id="rId596" display="C:\Users\Admin\AppData\Administrator\Desktop\106;8703184d-f764-4709-af0d-65eed679fd62" xr:uid="{00000000-0004-0000-0300-000053020000}"/>
    <hyperlink ref="C754" r:id="rId597" display="C:\Users\Admin\AppData\Administrator\Desktop\106;ef9dcb3e-41d5-4c7d-8217-29db0e032fb3" xr:uid="{00000000-0004-0000-0300-000054020000}"/>
    <hyperlink ref="C755" r:id="rId598" display="C:\Users\Admin\AppData\Administrator\Desktop\106;31ebd98b-a59b-4870-bf53-a6f0b21d3e7c" xr:uid="{00000000-0004-0000-0300-000055020000}"/>
    <hyperlink ref="C756" r:id="rId599" display="C:\Users\Admin\AppData\Administrator\Desktop\106;6002008f-5742-40e1-98db-c264731cab88" xr:uid="{00000000-0004-0000-0300-000056020000}"/>
    <hyperlink ref="C757" r:id="rId600" display="C:\Users\Admin\AppData\Administrator\Desktop\106;634c0a3a-e32a-469d-9f04-380062304bb6" xr:uid="{00000000-0004-0000-0300-000057020000}"/>
    <hyperlink ref="C758" r:id="rId601" display="C:\Users\Admin\AppData\Administrator\Desktop\106;51c89428-e322-4e5d-8203-ea02bd82c492" xr:uid="{00000000-0004-0000-0300-000058020000}"/>
    <hyperlink ref="C759" r:id="rId602" display="C:\Users\Admin\AppData\Administrator\Desktop\106;a254c050-7ca5-4e8c-854b-5fc618fd1c34" xr:uid="{00000000-0004-0000-0300-000059020000}"/>
    <hyperlink ref="C760" r:id="rId603" display="C:\Users\Admin\AppData\Administrator\Desktop\106;4dbec422-5a97-4199-b8a2-2513a76164f8" xr:uid="{00000000-0004-0000-0300-00005A020000}"/>
    <hyperlink ref="C761" r:id="rId604" display="C:\Users\Admin\AppData\Administrator\Desktop\106;105c05b2-6864-4818-b9f6-1e77b0e05012" xr:uid="{00000000-0004-0000-0300-00005B020000}"/>
    <hyperlink ref="C762" r:id="rId605" display="C:\Users\Admin\AppData\Administrator\Desktop\106;217b5167-01ea-42dc-8f22-730f78d455b4" xr:uid="{00000000-0004-0000-0300-00005C020000}"/>
    <hyperlink ref="C763" r:id="rId606" display="C:\Users\Admin\AppData\Administrator\Desktop\106;61f12902-3a2c-4d7e-bb5b-b9481d48636f" xr:uid="{00000000-0004-0000-0300-00005D020000}"/>
    <hyperlink ref="C764" r:id="rId607" display="C:\Users\Admin\AppData\Administrator\Desktop\106;6fc0c417-dc32-4638-8ac0-a0bcca7ae5e5" xr:uid="{00000000-0004-0000-0300-00005E020000}"/>
    <hyperlink ref="C765" r:id="rId608" display="C:\Users\Admin\AppData\Administrator\Desktop\106;a2871953-1414-40ea-8e35-01637f0c16d3" xr:uid="{00000000-0004-0000-0300-00005F020000}"/>
    <hyperlink ref="C766" r:id="rId609" display="C:\Users\Admin\AppData\Administrator\Desktop\106;4ec20c21-0ed5-44ba-a1a1-11b2c0d51f21" xr:uid="{00000000-0004-0000-0300-000060020000}"/>
    <hyperlink ref="C767" r:id="rId610" display="C:\Users\Admin\AppData\Administrator\Desktop\106;e55c838f-ff9d-420f-8639-6e30dec7cb39" xr:uid="{00000000-0004-0000-0300-000061020000}"/>
    <hyperlink ref="C768" r:id="rId611" display="C:\Users\Admin\AppData\Administrator\Desktop\106;13cafaa6-77c4-4db8-87c7-ae84b95d504f" xr:uid="{00000000-0004-0000-0300-000062020000}"/>
    <hyperlink ref="C769" r:id="rId612" display="C:\Users\Admin\AppData\Administrator\Desktop\106;921a8f57-2d17-49ec-bbf9-3ae4c8878143" xr:uid="{00000000-0004-0000-0300-000063020000}"/>
    <hyperlink ref="C770" r:id="rId613" display="C:\Users\Admin\AppData\Administrator\Desktop\106;ecf38057-62c5-4370-8a41-643b17e59373" xr:uid="{00000000-0004-0000-0300-000064020000}"/>
    <hyperlink ref="C771" r:id="rId614" display="C:\Users\Admin\AppData\Administrator\Desktop\106;8406b446-380f-4dd8-a24a-60b990425b77" xr:uid="{00000000-0004-0000-0300-000065020000}"/>
    <hyperlink ref="C772" r:id="rId615" display="C:\Users\Admin\AppData\Administrator\Desktop\106;c68d4ce2-c7cc-4640-93b2-f3c45648066a" xr:uid="{00000000-0004-0000-0300-000066020000}"/>
    <hyperlink ref="C773" r:id="rId616" display="C:\Users\Admin\AppData\Administrator\Desktop\106;90262bc5-e41d-499a-94c9-eabd3b41af20" xr:uid="{00000000-0004-0000-0300-000067020000}"/>
    <hyperlink ref="C774" r:id="rId617" display="C:\Users\Admin\AppData\Administrator\Desktop\106;e5eb7248-c5a1-4e51-99d9-3b0769c3e5b8" xr:uid="{00000000-0004-0000-0300-000068020000}"/>
    <hyperlink ref="C778" r:id="rId618" display="C:\Users\Admin\AppData\Administrator\Desktop\106;ead28fab-ffa7-4d1e-b5b1-f2eadcf8152f" xr:uid="{00000000-0004-0000-0300-000069020000}"/>
    <hyperlink ref="C779" r:id="rId619" display="C:\Users\Admin\AppData\Administrator\Desktop\106;458abd64-0b87-4a1a-ac53-53f848b2167d" xr:uid="{00000000-0004-0000-0300-00006A020000}"/>
    <hyperlink ref="C780" r:id="rId620" display="C:\Users\Admin\AppData\Administrator\Desktop\106;f04d6eaa-50f2-4f7c-b71c-65f2d9bc500a" xr:uid="{00000000-0004-0000-0300-00006B020000}"/>
    <hyperlink ref="C781" r:id="rId621" display="C:\Users\Admin\AppData\Administrator\Desktop\106;0c4ebb38-6d4b-47fa-9bf3-315c2392f6c8" xr:uid="{00000000-0004-0000-0300-00006C020000}"/>
    <hyperlink ref="C782" r:id="rId622" display="C:\Users\Admin\AppData\Administrator\Desktop\106;3d998114-b510-45c4-ae78-a3669c22a99b" xr:uid="{00000000-0004-0000-0300-00006D020000}"/>
    <hyperlink ref="C783" r:id="rId623" display="C:\Users\Admin\AppData\Administrator\Desktop\106;9b9b7192-148e-4a10-b0a8-97454c323def" xr:uid="{00000000-0004-0000-0300-00006E020000}"/>
    <hyperlink ref="C784" r:id="rId624" display="C:\Users\Admin\AppData\Administrator\Desktop\106;6c8672d8-7ba1-4eec-b1d3-64238876c0a1" xr:uid="{00000000-0004-0000-0300-00006F020000}"/>
    <hyperlink ref="C785" r:id="rId625" display="C:\Users\Admin\AppData\Administrator\Desktop\106;180c8cab-e8b4-4a96-971a-074758d6fa4b" xr:uid="{00000000-0004-0000-0300-000070020000}"/>
    <hyperlink ref="C786" r:id="rId626" display="C:\Users\Admin\AppData\Administrator\Desktop\106;db1bcea5-e066-477e-9aa6-97d1bd305c2a" xr:uid="{00000000-0004-0000-0300-000071020000}"/>
    <hyperlink ref="C787" r:id="rId627" display="C:\Users\Admin\AppData\Administrator\Desktop\106;b6c78312-0d51-4e68-9656-3911f57a08bb" xr:uid="{00000000-0004-0000-0300-000072020000}"/>
    <hyperlink ref="C788" r:id="rId628" display="C:\Users\Admin\AppData\Administrator\Desktop\106;b9424e31-767a-4740-8ee8-220c1c7f2e69" xr:uid="{00000000-0004-0000-0300-000073020000}"/>
    <hyperlink ref="C789" r:id="rId629" display="C:\Users\Admin\AppData\Administrator\Desktop\106;d9a48bbf-c3c8-4b04-b7e8-f0caf3438eac" xr:uid="{00000000-0004-0000-0300-000074020000}"/>
    <hyperlink ref="C790" r:id="rId630" display="C:\Users\Admin\AppData\Administrator\Desktop\106;ab567dac-61a4-4bc4-a4a1-73da90decf2b" xr:uid="{00000000-0004-0000-0300-000075020000}"/>
    <hyperlink ref="C791" r:id="rId631" display="C:\Users\Admin\AppData\Administrator\Desktop\106;c5836c0b-2fae-483e-8745-da0910939ac6" xr:uid="{00000000-0004-0000-0300-000076020000}"/>
    <hyperlink ref="C792" r:id="rId632" display="C:\Users\Admin\AppData\Administrator\Desktop\106;36542072-a028-46f7-8bb9-5c84cd6bee82" xr:uid="{00000000-0004-0000-0300-000077020000}"/>
    <hyperlink ref="C793" r:id="rId633" display="C:\Users\Admin\AppData\Administrator\Desktop\106;daee76a2-fa77-4f32-8bc1-b871f83bfa94" xr:uid="{00000000-0004-0000-0300-000078020000}"/>
    <hyperlink ref="C794" r:id="rId634" display="C:\Users\Admin\AppData\Administrator\Desktop\106;5993283b-6727-4bab-ae81-92e6bf3e913a" xr:uid="{00000000-0004-0000-0300-000079020000}"/>
    <hyperlink ref="C795" r:id="rId635" display="C:\Users\Admin\AppData\Administrator\Desktop\106;23353429-808e-4356-a504-cb929c40d0b5" xr:uid="{00000000-0004-0000-0300-00007A020000}"/>
    <hyperlink ref="C796" r:id="rId636" display="C:\Users\Admin\AppData\Administrator\Desktop\106;c55a6388-dc9b-4a03-8d88-cdf342495b8f" xr:uid="{00000000-0004-0000-0300-00007B020000}"/>
    <hyperlink ref="C797" r:id="rId637" display="C:\Users\Admin\AppData\Administrator\Desktop\106;091a0eec-3feb-491d-96a0-f2f2adc7b63f" xr:uid="{00000000-0004-0000-0300-00007C020000}"/>
    <hyperlink ref="C798" r:id="rId638" display="C:\Users\Admin\AppData\Administrator\Desktop\106;251d3356-1dca-48d3-a7ce-6c587c931806" xr:uid="{00000000-0004-0000-0300-00007D020000}"/>
    <hyperlink ref="C799" r:id="rId639" display="C:\Users\Admin\AppData\Administrator\Desktop\106;5e33e470-ba2e-4e19-b25b-794708d9e4ca" xr:uid="{00000000-0004-0000-0300-00007E020000}"/>
    <hyperlink ref="C800" r:id="rId640" display="C:\Users\Admin\AppData\Administrator\Desktop\106;09978aec-3440-4ea3-b0ef-b5c565186ad8" xr:uid="{00000000-0004-0000-0300-00007F020000}"/>
    <hyperlink ref="C801" r:id="rId641" display="C:\Users\Admin\AppData\Administrator\Desktop\106;6b711203-4916-478c-8a9d-86c4ed4e9475" xr:uid="{00000000-0004-0000-0300-000080020000}"/>
    <hyperlink ref="C802" r:id="rId642" display="C:\Users\Admin\AppData\Administrator\Desktop\106;40e4f5f9-e6a6-40db-9ac8-5fb951092a3e" xr:uid="{00000000-0004-0000-0300-000081020000}"/>
    <hyperlink ref="C803" r:id="rId643" display="C:\Users\Admin\AppData\Administrator\Desktop\106;72da028c-480a-46a9-9a74-126c520dad78" xr:uid="{00000000-0004-0000-0300-000082020000}"/>
    <hyperlink ref="C804" r:id="rId644" display="C:\Users\Admin\AppData\Administrator\Desktop\106;5bc33ba1-e1ea-428c-a57f-16661551a3b8" xr:uid="{00000000-0004-0000-0300-000083020000}"/>
    <hyperlink ref="C805" r:id="rId645" display="C:\Users\Admin\AppData\Administrator\Desktop\106;4a49ef73-93a8-428a-8ac5-a29f6c87246f" xr:uid="{00000000-0004-0000-0300-000084020000}"/>
    <hyperlink ref="C806" r:id="rId646" display="C:\Users\Admin\AppData\Administrator\Desktop\106;f01ae0bf-9717-41c8-ac7a-01a518976472" xr:uid="{00000000-0004-0000-0300-000085020000}"/>
    <hyperlink ref="C807" r:id="rId647" display="C:\Users\Admin\AppData\Administrator\Desktop\106;c0a5e597-d0c0-4511-8d29-afdcd8281e78" xr:uid="{00000000-0004-0000-0300-000086020000}"/>
    <hyperlink ref="C808" r:id="rId648" display="C:\Users\Admin\AppData\Administrator\Desktop\106;a208b9f0-d694-4c47-b8eb-a60fc89f1b85" xr:uid="{00000000-0004-0000-0300-000087020000}"/>
    <hyperlink ref="C809" r:id="rId649" display="C:\Users\Admin\AppData\Administrator\Desktop\106;b9e7b8e5-3fa4-4b88-8c93-7d3d77d24777" xr:uid="{00000000-0004-0000-0300-000088020000}"/>
    <hyperlink ref="C810" r:id="rId650" display="C:\Users\Admin\AppData\Administrator\Desktop\106;11adba7a-5459-436f-89b2-a8c835d13dbd" xr:uid="{00000000-0004-0000-0300-000089020000}"/>
    <hyperlink ref="C811" r:id="rId651" display="C:\Users\Admin\AppData\Administrator\Desktop\106;e1478e5c-86b8-4904-a373-280529b3557a" xr:uid="{00000000-0004-0000-0300-00008A020000}"/>
    <hyperlink ref="C812" r:id="rId652" display="C:\Users\Admin\AppData\Administrator\Desktop\106;92844605-6916-49aa-bebd-cd2f5f516367" xr:uid="{00000000-0004-0000-0300-00008B020000}"/>
    <hyperlink ref="C813" r:id="rId653" display="C:\Users\Admin\AppData\Administrator\Desktop\106;c15bd81e-e719-436c-b2c6-d225eb282494" xr:uid="{00000000-0004-0000-0300-00008C020000}"/>
    <hyperlink ref="C814" r:id="rId654" display="C:\Users\Admin\AppData\Administrator\Desktop\106;b97f897a-fe4b-4644-9963-0b764801cf06" xr:uid="{00000000-0004-0000-0300-00008D020000}"/>
    <hyperlink ref="C815" r:id="rId655" display="C:\Users\Admin\AppData\Administrator\Desktop\106;9b7d2273-ddbc-4a9c-8995-8cac162a418c" xr:uid="{00000000-0004-0000-0300-00008E020000}"/>
    <hyperlink ref="C816" r:id="rId656" display="C:\Users\Admin\AppData\Administrator\Desktop\106;bf0374ab-8636-42e4-9825-8a33ac020251" xr:uid="{00000000-0004-0000-0300-00008F020000}"/>
    <hyperlink ref="C817" r:id="rId657" display="C:\Users\Admin\AppData\Administrator\Desktop\106;07a0f261-c82d-4a12-aabc-00f7adcc1c71" xr:uid="{00000000-0004-0000-0300-000090020000}"/>
    <hyperlink ref="C818" r:id="rId658" display="C:\Users\Admin\AppData\Administrator\Desktop\106;e895c04d-c36a-4d06-80bb-8cdbce5d3aee" xr:uid="{00000000-0004-0000-0300-000091020000}"/>
    <hyperlink ref="C819" r:id="rId659" display="C:\Users\Admin\AppData\Administrator\Desktop\106;6a6fcd44-6402-4e5c-a467-dc334522d42d" xr:uid="{00000000-0004-0000-0300-000092020000}"/>
    <hyperlink ref="C820" r:id="rId660" display="C:\Users\Admin\AppData\Administrator\Desktop\106;6deba1a0-52ff-4005-aa9c-cc10545c6b4d" xr:uid="{00000000-0004-0000-0300-000093020000}"/>
    <hyperlink ref="C821" r:id="rId661" display="C:\Users\Admin\AppData\Administrator\Desktop\106;0446276c-aa9d-497c-ba4d-074f96569257" xr:uid="{00000000-0004-0000-0300-000094020000}"/>
    <hyperlink ref="C822" r:id="rId662" display="C:\Users\Admin\AppData\Administrator\Desktop\106;a823218e-ebe9-4327-a1a8-fa6ed2d200a4" xr:uid="{00000000-0004-0000-0300-000095020000}"/>
    <hyperlink ref="C823" r:id="rId663" display="C:\Users\Admin\AppData\Administrator\Desktop\106;11d53795-2090-4e1c-9bcf-ce42d4589fad" xr:uid="{00000000-0004-0000-0300-000096020000}"/>
    <hyperlink ref="C824" r:id="rId664" display="C:\Users\Admin\AppData\Administrator\Desktop\106;1ef10d6f-597e-423b-b417-42ad0f55213f" xr:uid="{00000000-0004-0000-0300-000097020000}"/>
    <hyperlink ref="C825" r:id="rId665" display="C:\Users\Admin\AppData\Administrator\Desktop\106;6182ce87-6c56-4f87-9004-4554ab86881e" xr:uid="{00000000-0004-0000-0300-000098020000}"/>
    <hyperlink ref="C826" r:id="rId666" display="C:\Users\Admin\AppData\Administrator\Desktop\106;e77c630d-fb54-4514-95db-8239a0d96ae7" xr:uid="{00000000-0004-0000-0300-000099020000}"/>
    <hyperlink ref="C827" r:id="rId667" display="C:\Users\Admin\AppData\Administrator\Desktop\106;5fde37ce-b9ce-4bf8-a86b-490479420bff" xr:uid="{00000000-0004-0000-0300-00009A020000}"/>
    <hyperlink ref="C828" r:id="rId668" display="C:\Users\Admin\AppData\Administrator\Desktop\106;c9379c93-b16b-454c-8e1a-664b68813ab6" xr:uid="{00000000-0004-0000-0300-00009B020000}"/>
    <hyperlink ref="C829" r:id="rId669" display="C:\Users\Admin\AppData\Administrator\Desktop\106;d3370b5f-cbfd-4d57-85b2-8eaa0281268d" xr:uid="{00000000-0004-0000-0300-00009C020000}"/>
    <hyperlink ref="C830" r:id="rId670" display="C:\Users\Admin\AppData\Administrator\Desktop\106;da4152fa-694e-4840-9004-46dbd98c086f" xr:uid="{00000000-0004-0000-0300-00009D020000}"/>
    <hyperlink ref="C831" r:id="rId671" display="C:\Users\Admin\AppData\Administrator\Desktop\106;593c056b-7f92-4985-8e74-6cb9ab6c15d4" xr:uid="{00000000-0004-0000-0300-00009E020000}"/>
    <hyperlink ref="C832" r:id="rId672" display="C:\Users\Admin\AppData\Administrator\Desktop\106;9badacb9-21fd-4b56-bfd3-ebd74cba65d9" xr:uid="{00000000-0004-0000-0300-00009F020000}"/>
    <hyperlink ref="C833" r:id="rId673" display="C:\Users\Admin\AppData\Administrator\Desktop\106;0f430477-aed9-4b63-bc10-3d862345e5e1" xr:uid="{00000000-0004-0000-0300-0000A0020000}"/>
    <hyperlink ref="C834" r:id="rId674" display="C:\Users\Admin\AppData\Administrator\Desktop\106;0ceae6d1-8ff8-4419-b182-d14154c77162" xr:uid="{00000000-0004-0000-0300-0000A1020000}"/>
    <hyperlink ref="C835" r:id="rId675" display="C:\Users\Admin\AppData\Administrator\Desktop\106;808fdec2-f04d-44a3-a14b-aec6f1b11a6d" xr:uid="{00000000-0004-0000-0300-0000A2020000}"/>
    <hyperlink ref="C836" r:id="rId676" display="C:\Users\Admin\AppData\Administrator\Desktop\106;11100cee-1ce3-4775-917d-2c32cf8facb0" xr:uid="{00000000-0004-0000-0300-0000A3020000}"/>
    <hyperlink ref="C837" r:id="rId677" display="C:\Users\Admin\AppData\Administrator\Desktop\106;b450775f-4f2d-4a5e-bfae-a7219bae5450" xr:uid="{00000000-0004-0000-0300-0000A4020000}"/>
    <hyperlink ref="C838" r:id="rId678" display="C:\Users\Admin\AppData\Administrator\Desktop\106;500c0f2a-c042-44a8-850c-d76da97d6dc3" xr:uid="{00000000-0004-0000-0300-0000A5020000}"/>
    <hyperlink ref="C839" r:id="rId679" display="C:\Users\Admin\AppData\Administrator\Desktop\106;ad57c6ba-b8f2-49e2-9daa-6f4c286a55c3" xr:uid="{00000000-0004-0000-0300-0000A6020000}"/>
    <hyperlink ref="C840" r:id="rId680" display="C:\Users\Admin\AppData\Administrator\Desktop\106;494baaeb-108d-4649-a19f-b51a44593e97" xr:uid="{00000000-0004-0000-0300-0000A7020000}"/>
    <hyperlink ref="C841" r:id="rId681" display="C:\Users\Admin\AppData\Administrator\Desktop\106;325cbb6d-276f-4424-9447-39cd492deae7" xr:uid="{00000000-0004-0000-0300-0000A8020000}"/>
    <hyperlink ref="C842" r:id="rId682" display="C:\Users\Admin\AppData\Administrator\Desktop\106;d3a104e7-4b48-477a-b4ae-c3fe31ed442c" xr:uid="{00000000-0004-0000-0300-0000A9020000}"/>
    <hyperlink ref="C843" r:id="rId683" display="C:\Users\Admin\AppData\Administrator\Desktop\106;46227daf-8b78-422c-a4d1-61dd6a180e49" xr:uid="{00000000-0004-0000-0300-0000AA020000}"/>
    <hyperlink ref="C844" r:id="rId684" display="C:\Users\Admin\AppData\Administrator\Desktop\106;2b5cd3f2-ece3-4de5-82dc-d117b4b13bd3" xr:uid="{00000000-0004-0000-0300-0000AB020000}"/>
    <hyperlink ref="C845" r:id="rId685" display="C:\Users\Admin\AppData\Administrator\Desktop\106;93d0b710-a0c1-4c05-9464-a2bc083bf8db" xr:uid="{00000000-0004-0000-0300-0000AC020000}"/>
    <hyperlink ref="C846" r:id="rId686" display="C:\Users\Admin\AppData\Administrator\Desktop\106;931532ca-28e2-4534-86bb-5a8d91775626" xr:uid="{00000000-0004-0000-0300-0000AD020000}"/>
    <hyperlink ref="C847" r:id="rId687" display="C:\Users\Admin\AppData\Administrator\Desktop\106;7b83ea76-bf75-4f00-b852-04dc710b439e" xr:uid="{00000000-0004-0000-0300-0000AE020000}"/>
    <hyperlink ref="C848" r:id="rId688" display="C:\Users\Admin\AppData\Administrator\Desktop\106;c1e2700b-05a6-4df6-b39f-e8d3af10334f" xr:uid="{00000000-0004-0000-0300-0000AF020000}"/>
    <hyperlink ref="C849" r:id="rId689" display="C:\Users\Admin\AppData\Administrator\Desktop\106;6a98035a-9ba7-473d-b789-bf940c331938" xr:uid="{00000000-0004-0000-0300-0000B0020000}"/>
    <hyperlink ref="C850" r:id="rId690" display="C:\Users\Admin\AppData\Administrator\Desktop\106;76896358-bbae-4d99-8f54-8c2a6e96096b" xr:uid="{00000000-0004-0000-0300-0000B1020000}"/>
    <hyperlink ref="C851" r:id="rId691" display="C:\Users\Admin\AppData\Administrator\Desktop\106;15f4a97d-b1b5-49b8-87d2-5c11b995d24b" xr:uid="{00000000-0004-0000-0300-0000B2020000}"/>
    <hyperlink ref="C852" r:id="rId692" display="C:\Users\Admin\AppData\Administrator\Desktop\106;b281de29-5c9b-4700-8066-c7e97a593802" xr:uid="{00000000-0004-0000-0300-0000B3020000}"/>
    <hyperlink ref="C853" r:id="rId693" display="C:\Users\Admin\AppData\Administrator\Desktop\106;fb5a307a-4a2e-453e-91e2-8789f81ca9b5" xr:uid="{00000000-0004-0000-0300-0000B4020000}"/>
    <hyperlink ref="C855" r:id="rId694" display="C:\Users\Admin\AppData\Administrator\Desktop\106;ead28fab-ffa7-4d1e-b5b1-f2eadcf8152f" xr:uid="{00000000-0004-0000-0300-0000B5020000}"/>
    <hyperlink ref="C856" r:id="rId695" display="C:\Users\Admin\AppData\Administrator\Desktop\106;458abd64-0b87-4a1a-ac53-53f848b2167d" xr:uid="{00000000-0004-0000-0300-0000B6020000}"/>
    <hyperlink ref="C857" r:id="rId696" display="C:\Users\Admin\AppData\Administrator\Desktop\106;f04d6eaa-50f2-4f7c-b71c-65f2d9bc500a" xr:uid="{00000000-0004-0000-0300-0000B7020000}"/>
    <hyperlink ref="C858" r:id="rId697" display="C:\Users\Admin\AppData\Administrator\Desktop\106;0c4ebb38-6d4b-47fa-9bf3-315c2392f6c8" xr:uid="{00000000-0004-0000-0300-0000B8020000}"/>
    <hyperlink ref="C859" r:id="rId698" display="C:\Users\Admin\AppData\Administrator\Desktop\106;3d998114-b510-45c4-ae78-a3669c22a99b" xr:uid="{00000000-0004-0000-0300-0000B9020000}"/>
    <hyperlink ref="C860" r:id="rId699" display="C:\Users\Admin\AppData\Administrator\Desktop\106;a2474730-f249-4754-a5af-03b3e5e812fb" xr:uid="{00000000-0004-0000-0300-0000BA020000}"/>
    <hyperlink ref="C861" r:id="rId700" display="C:\Users\Admin\AppData\Administrator\Desktop\106;621b6323-7072-4115-a2ee-47a52e1b4705" xr:uid="{00000000-0004-0000-0300-0000BB020000}"/>
    <hyperlink ref="C862" r:id="rId701" display="C:\Users\Admin\AppData\Administrator\Desktop\106;9b9b7192-148e-4a10-b0a8-97454c323def" xr:uid="{00000000-0004-0000-0300-0000BC020000}"/>
    <hyperlink ref="C863" r:id="rId702" display="C:\Users\Admin\AppData\Administrator\Desktop\106;6c8672d8-7ba1-4eec-b1d3-64238876c0a1" xr:uid="{00000000-0004-0000-0300-0000BD020000}"/>
    <hyperlink ref="C864" r:id="rId703" display="C:\Users\Admin\AppData\Administrator\Desktop\106;180c8cab-e8b4-4a96-971a-074758d6fa4b" xr:uid="{00000000-0004-0000-0300-0000BE020000}"/>
    <hyperlink ref="C865" r:id="rId704" display="C:\Users\Admin\AppData\Administrator\Desktop\106;db1bcea5-e066-477e-9aa6-97d1bd305c2a" xr:uid="{00000000-0004-0000-0300-0000BF020000}"/>
    <hyperlink ref="C866" r:id="rId705" display="C:\Users\Admin\AppData\Administrator\Desktop\106;999bda42-f1a3-411b-8173-b86c39b2da07" xr:uid="{00000000-0004-0000-0300-0000C0020000}"/>
    <hyperlink ref="C867" r:id="rId706" display="C:\Users\Admin\AppData\Administrator\Desktop\106;b6c78312-0d51-4e68-9656-3911f57a08bb" xr:uid="{00000000-0004-0000-0300-0000C1020000}"/>
    <hyperlink ref="C868" r:id="rId707" display="C:\Users\Admin\AppData\Administrator\Desktop\106;b9424e31-767a-4740-8ee8-220c1c7f2e69" xr:uid="{00000000-0004-0000-0300-0000C2020000}"/>
    <hyperlink ref="C869" r:id="rId708" display="C:\Users\Admin\AppData\Administrator\Desktop\106;d9a48bbf-c3c8-4b04-b7e8-f0caf3438eac" xr:uid="{00000000-0004-0000-0300-0000C3020000}"/>
    <hyperlink ref="C870" r:id="rId709" display="C:\Users\Admin\AppData\Administrator\Desktop\106;ab567dac-61a4-4bc4-a4a1-73da90decf2b" xr:uid="{00000000-0004-0000-0300-0000C4020000}"/>
    <hyperlink ref="C871" r:id="rId710" display="C:\Users\Admin\AppData\Administrator\Desktop\106;c5836c0b-2fae-483e-8745-da0910939ac6" xr:uid="{00000000-0004-0000-0300-0000C5020000}"/>
    <hyperlink ref="C872" r:id="rId711" display="C:\Users\Admin\AppData\Administrator\Desktop\106;36542072-a028-46f7-8bb9-5c84cd6bee82" xr:uid="{00000000-0004-0000-0300-0000C6020000}"/>
    <hyperlink ref="C873" r:id="rId712" display="C:\Users\Admin\AppData\Administrator\Desktop\106;daee76a2-fa77-4f32-8bc1-b871f83bfa94" xr:uid="{00000000-0004-0000-0300-0000C7020000}"/>
    <hyperlink ref="C874" r:id="rId713" display="C:\Users\Admin\AppData\Administrator\Desktop\106;5993283b-6727-4bab-ae81-92e6bf3e913a" xr:uid="{00000000-0004-0000-0300-0000C8020000}"/>
    <hyperlink ref="C875" r:id="rId714" display="C:\Users\Admin\AppData\Administrator\Desktop\106;23353429-808e-4356-a504-cb929c40d0b5" xr:uid="{00000000-0004-0000-0300-0000C9020000}"/>
    <hyperlink ref="C876" r:id="rId715" display="C:\Users\Admin\AppData\Administrator\Desktop\106;c55a6388-dc9b-4a03-8d88-cdf342495b8f" xr:uid="{00000000-0004-0000-0300-0000CA020000}"/>
    <hyperlink ref="C877" r:id="rId716" display="C:\Users\Admin\AppData\Administrator\Desktop\106;091a0eec-3feb-491d-96a0-f2f2adc7b63f" xr:uid="{00000000-0004-0000-0300-0000CB020000}"/>
    <hyperlink ref="C878" r:id="rId717" display="C:\Users\Admin\AppData\Administrator\Desktop\106;251d3356-1dca-48d3-a7ce-6c587c931806" xr:uid="{00000000-0004-0000-0300-0000CC020000}"/>
    <hyperlink ref="C879" r:id="rId718" display="C:\Users\Admin\AppData\Administrator\Desktop\106;5e33e470-ba2e-4e19-b25b-794708d9e4ca" xr:uid="{00000000-0004-0000-0300-0000CD020000}"/>
    <hyperlink ref="C880" r:id="rId719" display="C:\Users\Admin\AppData\Administrator\Desktop\106;09978aec-3440-4ea3-b0ef-b5c565186ad8" xr:uid="{00000000-0004-0000-0300-0000CE020000}"/>
    <hyperlink ref="C881" r:id="rId720" display="C:\Users\Admin\AppData\Administrator\Desktop\106;6b711203-4916-478c-8a9d-86c4ed4e9475" xr:uid="{00000000-0004-0000-0300-0000CF020000}"/>
    <hyperlink ref="C882" r:id="rId721" display="C:\Users\Admin\AppData\Administrator\Desktop\106;d4a78969-8736-407b-9555-1eaaece803b8" xr:uid="{00000000-0004-0000-0300-0000D0020000}"/>
    <hyperlink ref="C883" r:id="rId722" display="C:\Users\Admin\AppData\Administrator\Desktop\106;40e4f5f9-e6a6-40db-9ac8-5fb951092a3e" xr:uid="{00000000-0004-0000-0300-0000D1020000}"/>
    <hyperlink ref="C884" r:id="rId723" display="C:\Users\Admin\AppData\Administrator\Desktop\106;72da028c-480a-46a9-9a74-126c520dad78" xr:uid="{00000000-0004-0000-0300-0000D2020000}"/>
    <hyperlink ref="C885" r:id="rId724" display="C:\Users\Admin\AppData\Administrator\Desktop\106;4a49ef73-93a8-428a-8ac5-a29f6c87246f" xr:uid="{00000000-0004-0000-0300-0000D3020000}"/>
    <hyperlink ref="C886" r:id="rId725" display="C:\Users\Admin\AppData\Administrator\Desktop\106;f01ae0bf-9717-41c8-ac7a-01a518976472" xr:uid="{00000000-0004-0000-0300-0000D4020000}"/>
    <hyperlink ref="C887" r:id="rId726" display="C:\Users\Admin\AppData\Administrator\Desktop\106;b7e94e40-2ec0-40b3-ac8d-140e9c3ab4f5" xr:uid="{00000000-0004-0000-0300-0000D5020000}"/>
    <hyperlink ref="C888" r:id="rId727" display="C:\Users\Admin\AppData\Administrator\Desktop\106;c0a5e597-d0c0-4511-8d29-afdcd8281e78" xr:uid="{00000000-0004-0000-0300-0000D6020000}"/>
    <hyperlink ref="C889" r:id="rId728" display="C:\Users\Admin\AppData\Administrator\Desktop\106;a208b9f0-d694-4c47-b8eb-a60fc89f1b85" xr:uid="{00000000-0004-0000-0300-0000D7020000}"/>
    <hyperlink ref="C890" r:id="rId729" display="C:\Users\Admin\AppData\Administrator\Desktop\106;b9e7b8e5-3fa4-4b88-8c93-7d3d77d24777" xr:uid="{00000000-0004-0000-0300-0000D8020000}"/>
    <hyperlink ref="C891" r:id="rId730" display="C:\Users\Admin\AppData\Administrator\Desktop\106;11adba7a-5459-436f-89b2-a8c835d13dbd" xr:uid="{00000000-0004-0000-0300-0000D9020000}"/>
    <hyperlink ref="C892" r:id="rId731" display="C:\Users\Admin\AppData\Administrator\Desktop\106;d57cd83e-f4d4-4ff6-9076-40a4a37dc4ef" xr:uid="{00000000-0004-0000-0300-0000DA020000}"/>
    <hyperlink ref="C893" r:id="rId732" display="C:\Users\Admin\AppData\Administrator\Desktop\106;e1478e5c-86b8-4904-a373-280529b3557a" xr:uid="{00000000-0004-0000-0300-0000DB020000}"/>
    <hyperlink ref="C894" r:id="rId733" display="C:\Users\Admin\AppData\Administrator\Desktop\106;92844605-6916-49aa-bebd-cd2f5f516367" xr:uid="{00000000-0004-0000-0300-0000DC020000}"/>
    <hyperlink ref="C895" r:id="rId734" display="C:\Users\Admin\AppData\Administrator\Desktop\106;10693ee0-788a-4210-8963-39f589bb9a1a" xr:uid="{00000000-0004-0000-0300-0000DD020000}"/>
    <hyperlink ref="C896" r:id="rId735" display="C:\Users\Admin\AppData\Administrator\Desktop\106;9b7d2273-ddbc-4a9c-8995-8cac162a418c" xr:uid="{00000000-0004-0000-0300-0000DE020000}"/>
    <hyperlink ref="C897" r:id="rId736" display="C:\Users\Admin\AppData\Administrator\Desktop\106;bf0374ab-8636-42e4-9825-8a33ac020251" xr:uid="{00000000-0004-0000-0300-0000DF020000}"/>
    <hyperlink ref="C898" r:id="rId737" display="C:\Users\Admin\AppData\Administrator\Desktop\106;07a0f261-c82d-4a12-aabc-00f7adcc1c71" xr:uid="{00000000-0004-0000-0300-0000E0020000}"/>
    <hyperlink ref="C899" r:id="rId738" display="C:\Users\Admin\AppData\Administrator\Desktop\106;e895c04d-c36a-4d06-80bb-8cdbce5d3aee" xr:uid="{00000000-0004-0000-0300-0000E1020000}"/>
    <hyperlink ref="C900" r:id="rId739" display="C:\Users\Admin\AppData\Administrator\Desktop\106;6a6fcd44-6402-4e5c-a467-dc334522d42d" xr:uid="{00000000-0004-0000-0300-0000E2020000}"/>
    <hyperlink ref="C901" r:id="rId740" display="C:\Users\Admin\AppData\Administrator\Desktop\106;6deba1a0-52ff-4005-aa9c-cc10545c6b4d" xr:uid="{00000000-0004-0000-0300-0000E3020000}"/>
    <hyperlink ref="C902" r:id="rId741" display="C:\Users\Admin\AppData\Administrator\Desktop\106;0446276c-aa9d-497c-ba4d-074f96569257" xr:uid="{00000000-0004-0000-0300-0000E4020000}"/>
    <hyperlink ref="C903" r:id="rId742" display="C:\Users\Admin\AppData\Administrator\Desktop\106;a823218e-ebe9-4327-a1a8-fa6ed2d200a4" xr:uid="{00000000-0004-0000-0300-0000E5020000}"/>
    <hyperlink ref="C904" r:id="rId743" display="C:\Users\Admin\AppData\Administrator\Desktop\106;11d53795-2090-4e1c-9bcf-ce42d4589fad" xr:uid="{00000000-0004-0000-0300-0000E6020000}"/>
    <hyperlink ref="C905" r:id="rId744" display="C:\Users\Admin\AppData\Administrator\Desktop\106;1ef10d6f-597e-423b-b417-42ad0f55213f" xr:uid="{00000000-0004-0000-0300-0000E7020000}"/>
    <hyperlink ref="C906" r:id="rId745" display="C:\Users\Admin\AppData\Administrator\Desktop\106;6182ce87-6c56-4f87-9004-4554ab86881e" xr:uid="{00000000-0004-0000-0300-0000E8020000}"/>
    <hyperlink ref="C907" r:id="rId746" display="C:\Users\Admin\AppData\Administrator\Desktop\106;e77c630d-fb54-4514-95db-8239a0d96ae7" xr:uid="{00000000-0004-0000-0300-0000E9020000}"/>
    <hyperlink ref="C908" r:id="rId747" display="C:\Users\Admin\AppData\Administrator\Desktop\106;ee2f8d79-8f4c-4aa7-9906-1c6994709756" xr:uid="{00000000-0004-0000-0300-0000EA020000}"/>
    <hyperlink ref="C909" r:id="rId748" display="C:\Users\Admin\AppData\Administrator\Desktop\106;5fde37ce-b9ce-4bf8-a86b-490479420bff" xr:uid="{00000000-0004-0000-0300-0000EB020000}"/>
    <hyperlink ref="C910" r:id="rId749" display="C:\Users\Admin\AppData\Administrator\Desktop\106;c9379c93-b16b-454c-8e1a-664b68813ab6" xr:uid="{00000000-0004-0000-0300-0000EC020000}"/>
    <hyperlink ref="C911" r:id="rId750" display="C:\Users\Admin\AppData\Administrator\Desktop\106;d3370b5f-cbfd-4d57-85b2-8eaa0281268d" xr:uid="{00000000-0004-0000-0300-0000ED020000}"/>
    <hyperlink ref="C912" r:id="rId751" display="C:\Users\Admin\AppData\Administrator\Desktop\106;da4152fa-694e-4840-9004-46dbd98c086f" xr:uid="{00000000-0004-0000-0300-0000EE020000}"/>
    <hyperlink ref="C913" r:id="rId752" display="C:\Users\Admin\AppData\Administrator\Desktop\106;593c056b-7f92-4985-8e74-6cb9ab6c15d4" xr:uid="{00000000-0004-0000-0300-0000EF020000}"/>
    <hyperlink ref="C914" r:id="rId753" display="C:\Users\Admin\AppData\Administrator\Desktop\106;9badacb9-21fd-4b56-bfd3-ebd74cba65d9" xr:uid="{00000000-0004-0000-0300-0000F0020000}"/>
    <hyperlink ref="C915" r:id="rId754" display="C:\Users\Admin\AppData\Administrator\Desktop\106;0f430477-aed9-4b63-bc10-3d862345e5e1" xr:uid="{00000000-0004-0000-0300-0000F1020000}"/>
    <hyperlink ref="C916" r:id="rId755" display="C:\Users\Admin\AppData\Administrator\Desktop\106;0ceae6d1-8ff8-4419-b182-d14154c77162" xr:uid="{00000000-0004-0000-0300-0000F2020000}"/>
    <hyperlink ref="C917" r:id="rId756" display="C:\Users\Admin\AppData\Administrator\Desktop\106;808fdec2-f04d-44a3-a14b-aec6f1b11a6d" xr:uid="{00000000-0004-0000-0300-0000F3020000}"/>
    <hyperlink ref="C918" r:id="rId757" display="C:\Users\Admin\AppData\Administrator\Desktop\106;11100cee-1ce3-4775-917d-2c32cf8facb0" xr:uid="{00000000-0004-0000-0300-0000F4020000}"/>
    <hyperlink ref="C919" r:id="rId758" display="C:\Users\Admin\AppData\Administrator\Desktop\106;b450775f-4f2d-4a5e-bfae-a7219bae5450" xr:uid="{00000000-0004-0000-0300-0000F5020000}"/>
    <hyperlink ref="C920" r:id="rId759" display="C:\Users\Admin\AppData\Administrator\Desktop\106;500c0f2a-c042-44a8-850c-d76da97d6dc3" xr:uid="{00000000-0004-0000-0300-0000F6020000}"/>
    <hyperlink ref="C921" r:id="rId760" display="C:\Users\Admin\AppData\Administrator\Desktop\106;ad57c6ba-b8f2-49e2-9daa-6f4c286a55c3" xr:uid="{00000000-0004-0000-0300-0000F7020000}"/>
    <hyperlink ref="C922" r:id="rId761" display="C:\Users\Admin\AppData\Administrator\Desktop\106;494baaeb-108d-4649-a19f-b51a44593e97" xr:uid="{00000000-0004-0000-0300-0000F8020000}"/>
    <hyperlink ref="C923" r:id="rId762" display="C:\Users\Admin\AppData\Administrator\Desktop\106;d3a104e7-4b48-477a-b4ae-c3fe31ed442c" xr:uid="{00000000-0004-0000-0300-0000F9020000}"/>
    <hyperlink ref="C924" r:id="rId763" display="C:\Users\Admin\AppData\Administrator\Desktop\106;046a4d7f-a12f-4bfe-88a6-78a99d14cce1" xr:uid="{00000000-0004-0000-0300-0000FA020000}"/>
    <hyperlink ref="C925" r:id="rId764" display="C:\Users\Admin\AppData\Administrator\Desktop\106;46227daf-8b78-422c-a4d1-61dd6a180e49" xr:uid="{00000000-0004-0000-0300-0000FB020000}"/>
    <hyperlink ref="C926" r:id="rId765" display="C:\Users\Admin\AppData\Administrator\Desktop\106;2b5cd3f2-ece3-4de5-82dc-d117b4b13bd3" xr:uid="{00000000-0004-0000-0300-0000FC020000}"/>
    <hyperlink ref="C927" r:id="rId766" display="C:\Users\Admin\AppData\Administrator\Desktop\106;93d0b710-a0c1-4c05-9464-a2bc083bf8db" xr:uid="{00000000-0004-0000-0300-0000FD020000}"/>
    <hyperlink ref="C928" r:id="rId767" display="C:\Users\Admin\AppData\Administrator\Desktop\106;931532ca-28e2-4534-86bb-5a8d91775626" xr:uid="{00000000-0004-0000-0300-0000FE020000}"/>
    <hyperlink ref="C929" r:id="rId768" display="C:\Users\Admin\AppData\Administrator\Desktop\106;7b83ea76-bf75-4f00-b852-04dc710b439e" xr:uid="{00000000-0004-0000-0300-0000FF020000}"/>
    <hyperlink ref="C930" r:id="rId769" display="C:\Users\Admin\AppData\Administrator\Desktop\106;c1e2700b-05a6-4df6-b39f-e8d3af10334f" xr:uid="{00000000-0004-0000-0300-000000030000}"/>
    <hyperlink ref="C931" r:id="rId770" display="C:\Users\Admin\AppData\Administrator\Desktop\106;6a98035a-9ba7-473d-b789-bf940c331938" xr:uid="{00000000-0004-0000-0300-000001030000}"/>
    <hyperlink ref="C932" r:id="rId771" display="C:\Users\Admin\AppData\Administrator\Desktop\106;76896358-bbae-4d99-8f54-8c2a6e96096b" xr:uid="{00000000-0004-0000-0300-000002030000}"/>
    <hyperlink ref="C933" r:id="rId772" display="C:\Users\Admin\AppData\Administrator\Desktop\106;b281de29-5c9b-4700-8066-c7e97a593802" xr:uid="{00000000-0004-0000-0300-000003030000}"/>
    <hyperlink ref="C934" r:id="rId773" display="C:\Users\Admin\AppData\Administrator\Desktop\106;fb5a307a-4a2e-453e-91e2-8789f81ca9b5" xr:uid="{00000000-0004-0000-0300-000004030000}"/>
    <hyperlink ref="C936" r:id="rId774" display="C:\Users\Admin\AppData\Administrator\Desktop\106;ead28fab-ffa7-4d1e-b5b1-f2eadcf8152f" xr:uid="{00000000-0004-0000-0300-000005030000}"/>
    <hyperlink ref="C937" r:id="rId775" display="C:\Users\Admin\AppData\Administrator\Desktop\106;458abd64-0b87-4a1a-ac53-53f848b2167d" xr:uid="{00000000-0004-0000-0300-000006030000}"/>
    <hyperlink ref="C938" r:id="rId776" display="C:\Users\Admin\AppData\Administrator\Desktop\106;0c4ebb38-6d4b-47fa-9bf3-315c2392f6c8" xr:uid="{00000000-0004-0000-0300-000007030000}"/>
    <hyperlink ref="C939" r:id="rId777" display="C:\Users\Admin\AppData\Administrator\Desktop\106;3d998114-b510-45c4-ae78-a3669c22a99b" xr:uid="{00000000-0004-0000-0300-000008030000}"/>
    <hyperlink ref="C940" r:id="rId778" display="C:\Users\Admin\AppData\Administrator\Desktop\106;a2474730-f249-4754-a5af-03b3e5e812fb" xr:uid="{00000000-0004-0000-0300-000009030000}"/>
    <hyperlink ref="C941" r:id="rId779" display="C:\Users\Admin\AppData\Administrator\Desktop\106;9b9b7192-148e-4a10-b0a8-97454c323def" xr:uid="{00000000-0004-0000-0300-00000A030000}"/>
    <hyperlink ref="C942" r:id="rId780" display="C:\Users\Admin\AppData\Administrator\Desktop\106;6c8672d8-7ba1-4eec-b1d3-64238876c0a1" xr:uid="{00000000-0004-0000-0300-00000B030000}"/>
    <hyperlink ref="C943" r:id="rId781" display="C:\Users\Admin\AppData\Administrator\Desktop\106;db1bcea5-e066-477e-9aa6-97d1bd305c2a" xr:uid="{00000000-0004-0000-0300-00000C030000}"/>
    <hyperlink ref="C944" r:id="rId782" display="C:\Users\Admin\AppData\Administrator\Desktop\106;999bda42-f1a3-411b-8173-b86c39b2da07" xr:uid="{00000000-0004-0000-0300-00000D030000}"/>
    <hyperlink ref="C945" r:id="rId783" display="C:\Users\Admin\AppData\Administrator\Desktop\106;b6c78312-0d51-4e68-9656-3911f57a08bb" xr:uid="{00000000-0004-0000-0300-00000E030000}"/>
    <hyperlink ref="C946" r:id="rId784" display="C:\Users\Admin\AppData\Administrator\Desktop\106;ab567dac-61a4-4bc4-a4a1-73da90decf2b" xr:uid="{00000000-0004-0000-0300-00000F030000}"/>
    <hyperlink ref="C947" r:id="rId785" display="C:\Users\Admin\AppData\Administrator\Desktop\106;36542072-a028-46f7-8bb9-5c84cd6bee82" xr:uid="{00000000-0004-0000-0300-000010030000}"/>
    <hyperlink ref="C948" r:id="rId786" display="C:\Users\Admin\AppData\Administrator\Desktop\106;daee76a2-fa77-4f32-8bc1-b871f83bfa94" xr:uid="{00000000-0004-0000-0300-000011030000}"/>
    <hyperlink ref="C949" r:id="rId787" display="C:\Users\Admin\AppData\Administrator\Desktop\106;5993283b-6727-4bab-ae81-92e6bf3e913a" xr:uid="{00000000-0004-0000-0300-000012030000}"/>
    <hyperlink ref="C950" r:id="rId788" display="C:\Users\Admin\AppData\Administrator\Desktop\106;23353429-808e-4356-a504-cb929c40d0b5" xr:uid="{00000000-0004-0000-0300-000013030000}"/>
    <hyperlink ref="C951" r:id="rId789" display="C:\Users\Admin\AppData\Administrator\Desktop\106;c55a6388-dc9b-4a03-8d88-cdf342495b8f" xr:uid="{00000000-0004-0000-0300-000014030000}"/>
    <hyperlink ref="C952" r:id="rId790" display="C:\Users\Admin\AppData\Administrator\Desktop\106;091a0eec-3feb-491d-96a0-f2f2adc7b63f" xr:uid="{00000000-0004-0000-0300-000015030000}"/>
    <hyperlink ref="C953" r:id="rId791" display="C:\Users\Admin\AppData\Administrator\Desktop\106;251d3356-1dca-48d3-a7ce-6c587c931806" xr:uid="{00000000-0004-0000-0300-000016030000}"/>
    <hyperlink ref="C954" r:id="rId792" display="C:\Users\Admin\AppData\Administrator\Desktop\106;5e33e470-ba2e-4e19-b25b-794708d9e4ca" xr:uid="{00000000-0004-0000-0300-000017030000}"/>
    <hyperlink ref="C955" r:id="rId793" display="C:\Users\Admin\AppData\Administrator\Desktop\106;09978aec-3440-4ea3-b0ef-b5c565186ad8" xr:uid="{00000000-0004-0000-0300-000018030000}"/>
    <hyperlink ref="C956" r:id="rId794" display="C:\Users\Admin\AppData\Administrator\Desktop\106;6b711203-4916-478c-8a9d-86c4ed4e9475" xr:uid="{00000000-0004-0000-0300-000019030000}"/>
    <hyperlink ref="C957" r:id="rId795" display="C:\Users\Admin\AppData\Administrator\Desktop\106;d4a78969-8736-407b-9555-1eaaece803b8" xr:uid="{00000000-0004-0000-0300-00001A030000}"/>
    <hyperlink ref="C958" r:id="rId796" display="C:\Users\Admin\AppData\Administrator\Desktop\106;4a49ef73-93a8-428a-8ac5-a29f6c87246f" xr:uid="{00000000-0004-0000-0300-00001B030000}"/>
    <hyperlink ref="C959" r:id="rId797" display="C:\Users\Admin\AppData\Administrator\Desktop\106;f01ae0bf-9717-41c8-ac7a-01a518976472" xr:uid="{00000000-0004-0000-0300-00001C030000}"/>
    <hyperlink ref="C960" r:id="rId798" display="C:\Users\Admin\AppData\Administrator\Desktop\106;b7e94e40-2ec0-40b3-ac8d-140e9c3ab4f5" xr:uid="{00000000-0004-0000-0300-00001D030000}"/>
    <hyperlink ref="C961" r:id="rId799" display="C:\Users\Admin\AppData\Administrator\Desktop\106;a208b9f0-d694-4c47-b8eb-a60fc89f1b85" xr:uid="{00000000-0004-0000-0300-00001E030000}"/>
    <hyperlink ref="C962" r:id="rId800" display="C:\Users\Admin\AppData\Administrator\Desktop\106;b9e7b8e5-3fa4-4b88-8c93-7d3d77d24777" xr:uid="{00000000-0004-0000-0300-00001F030000}"/>
    <hyperlink ref="C963" r:id="rId801" display="C:\Users\Admin\AppData\Administrator\Desktop\106;11adba7a-5459-436f-89b2-a8c835d13dbd" xr:uid="{00000000-0004-0000-0300-000020030000}"/>
    <hyperlink ref="C964" r:id="rId802" display="C:\Users\Admin\AppData\Administrator\Desktop\106;e1478e5c-86b8-4904-a373-280529b3557a" xr:uid="{00000000-0004-0000-0300-000021030000}"/>
    <hyperlink ref="C965" r:id="rId803" display="C:\Users\Admin\AppData\Administrator\Desktop\106;92844605-6916-49aa-bebd-cd2f5f516367" xr:uid="{00000000-0004-0000-0300-000022030000}"/>
    <hyperlink ref="C966" r:id="rId804" display="C:\Users\Admin\AppData\Administrator\Desktop\106;b97f897a-fe4b-4644-9963-0b764801cf06" xr:uid="{00000000-0004-0000-0300-000023030000}"/>
    <hyperlink ref="C967" r:id="rId805" display="C:\Users\Admin\AppData\Administrator\Desktop\106;10693ee0-788a-4210-8963-39f589bb9a1a" xr:uid="{00000000-0004-0000-0300-000024030000}"/>
    <hyperlink ref="C968" r:id="rId806" display="C:\Users\Admin\AppData\Administrator\Desktop\106;9b7d2273-ddbc-4a9c-8995-8cac162a418c" xr:uid="{00000000-0004-0000-0300-000025030000}"/>
    <hyperlink ref="C969" r:id="rId807" display="C:\Users\Admin\AppData\Administrator\Desktop\106;bf0374ab-8636-42e4-9825-8a33ac020251" xr:uid="{00000000-0004-0000-0300-000026030000}"/>
    <hyperlink ref="C970" r:id="rId808" display="C:\Users\Admin\AppData\Administrator\Desktop\106;07a0f261-c82d-4a12-aabc-00f7adcc1c71" xr:uid="{00000000-0004-0000-0300-000027030000}"/>
    <hyperlink ref="C971" r:id="rId809" display="C:\Users\Admin\AppData\Administrator\Desktop\106;e895c04d-c36a-4d06-80bb-8cdbce5d3aee" xr:uid="{00000000-0004-0000-0300-000028030000}"/>
    <hyperlink ref="C972" r:id="rId810" display="C:\Users\Admin\AppData\Administrator\Desktop\106;6a6fcd44-6402-4e5c-a467-dc334522d42d" xr:uid="{00000000-0004-0000-0300-000029030000}"/>
    <hyperlink ref="C973" r:id="rId811" display="C:\Users\Admin\AppData\Administrator\Desktop\106;6deba1a0-52ff-4005-aa9c-cc10545c6b4d" xr:uid="{00000000-0004-0000-0300-00002A030000}"/>
    <hyperlink ref="C974" r:id="rId812" display="C:\Users\Admin\AppData\Administrator\Desktop\106;0446276c-aa9d-497c-ba4d-074f96569257" xr:uid="{00000000-0004-0000-0300-00002B030000}"/>
    <hyperlink ref="C975" r:id="rId813" display="C:\Users\Admin\AppData\Administrator\Desktop\106;a823218e-ebe9-4327-a1a8-fa6ed2d200a4" xr:uid="{00000000-0004-0000-0300-00002C030000}"/>
    <hyperlink ref="C976" r:id="rId814" display="C:\Users\Admin\AppData\Administrator\Desktop\106;11d53795-2090-4e1c-9bcf-ce42d4589fad" xr:uid="{00000000-0004-0000-0300-00002D030000}"/>
    <hyperlink ref="C977" r:id="rId815" display="C:\Users\Admin\AppData\Administrator\Desktop\106;1ef10d6f-597e-423b-b417-42ad0f55213f" xr:uid="{00000000-0004-0000-0300-00002E030000}"/>
    <hyperlink ref="C978" r:id="rId816" display="C:\Users\Admin\AppData\Administrator\Desktop\106;e77c630d-fb54-4514-95db-8239a0d96ae7" xr:uid="{00000000-0004-0000-0300-00002F030000}"/>
    <hyperlink ref="C979" r:id="rId817" display="C:\Users\Admin\AppData\Administrator\Desktop\106;5fde37ce-b9ce-4bf8-a86b-490479420bff" xr:uid="{00000000-0004-0000-0300-000030030000}"/>
    <hyperlink ref="C980" r:id="rId818" display="C:\Users\Admin\AppData\Administrator\Desktop\106;c9379c93-b16b-454c-8e1a-664b68813ab6" xr:uid="{00000000-0004-0000-0300-000031030000}"/>
    <hyperlink ref="C981" r:id="rId819" display="C:\Users\Admin\AppData\Administrator\Desktop\106;da4152fa-694e-4840-9004-46dbd98c086f" xr:uid="{00000000-0004-0000-0300-000032030000}"/>
    <hyperlink ref="C982" r:id="rId820" display="C:\Users\Admin\AppData\Administrator\Desktop\106;593c056b-7f92-4985-8e74-6cb9ab6c15d4" xr:uid="{00000000-0004-0000-0300-000033030000}"/>
    <hyperlink ref="C983" r:id="rId821" display="C:\Users\Admin\AppData\Administrator\Desktop\106;9badacb9-21fd-4b56-bfd3-ebd74cba65d9" xr:uid="{00000000-0004-0000-0300-000034030000}"/>
    <hyperlink ref="C984" r:id="rId822" display="C:\Users\Admin\AppData\Administrator\Desktop\106;0f430477-aed9-4b63-bc10-3d862345e5e1" xr:uid="{00000000-0004-0000-0300-000035030000}"/>
    <hyperlink ref="C985" r:id="rId823" display="C:\Users\Admin\AppData\Administrator\Desktop\106;0ceae6d1-8ff8-4419-b182-d14154c77162" xr:uid="{00000000-0004-0000-0300-000036030000}"/>
    <hyperlink ref="C986" r:id="rId824" display="C:\Users\Admin\AppData\Administrator\Desktop\106;808fdec2-f04d-44a3-a14b-aec6f1b11a6d" xr:uid="{00000000-0004-0000-0300-000037030000}"/>
    <hyperlink ref="C987" r:id="rId825" display="C:\Users\Admin\AppData\Administrator\Desktop\106;11100cee-1ce3-4775-917d-2c32cf8facb0" xr:uid="{00000000-0004-0000-0300-000038030000}"/>
    <hyperlink ref="C988" r:id="rId826" display="C:\Users\Admin\AppData\Administrator\Desktop\106;500c0f2a-c042-44a8-850c-d76da97d6dc3" xr:uid="{00000000-0004-0000-0300-000039030000}"/>
    <hyperlink ref="C989" r:id="rId827" display="C:\Users\Admin\AppData\Administrator\Desktop\106;494baaeb-108d-4649-a19f-b51a44593e97" xr:uid="{00000000-0004-0000-0300-00003A030000}"/>
    <hyperlink ref="C990" r:id="rId828" display="C:\Users\Admin\AppData\Administrator\Desktop\106;d6510776-ce05-4043-9e8c-88a5ed8b88f4" xr:uid="{00000000-0004-0000-0300-00003B030000}"/>
    <hyperlink ref="C991" r:id="rId829" display="C:\Users\Admin\AppData\Administrator\Desktop\106;325cbb6d-276f-4424-9447-39cd492deae7" xr:uid="{00000000-0004-0000-0300-00003C030000}"/>
    <hyperlink ref="C992" r:id="rId830" display="C:\Users\Admin\AppData\Administrator\Desktop\106;d3a104e7-4b48-477a-b4ae-c3fe31ed442c" xr:uid="{00000000-0004-0000-0300-00003D030000}"/>
    <hyperlink ref="C993" r:id="rId831" display="C:\Users\Admin\AppData\Administrator\Desktop\106;046a4d7f-a12f-4bfe-88a6-78a99d14cce1" xr:uid="{00000000-0004-0000-0300-00003E030000}"/>
    <hyperlink ref="C994" r:id="rId832" display="C:\Users\Admin\AppData\Administrator\Desktop\106;46227daf-8b78-422c-a4d1-61dd6a180e49" xr:uid="{00000000-0004-0000-0300-00003F030000}"/>
    <hyperlink ref="C995" r:id="rId833" display="C:\Users\Admin\AppData\Administrator\Desktop\106;2b5cd3f2-ece3-4de5-82dc-d117b4b13bd3" xr:uid="{00000000-0004-0000-0300-000040030000}"/>
    <hyperlink ref="C996" r:id="rId834" display="C:\Users\Admin\AppData\Administrator\Desktop\106;93d0b710-a0c1-4c05-9464-a2bc083bf8db" xr:uid="{00000000-0004-0000-0300-000041030000}"/>
    <hyperlink ref="C997" r:id="rId835" display="C:\Users\Admin\AppData\Administrator\Desktop\106;931532ca-28e2-4534-86bb-5a8d91775626" xr:uid="{00000000-0004-0000-0300-000042030000}"/>
    <hyperlink ref="C998" r:id="rId836" display="C:\Users\Admin\AppData\Administrator\Desktop\106;7b83ea76-bf75-4f00-b852-04dc710b439e" xr:uid="{00000000-0004-0000-0300-000043030000}"/>
    <hyperlink ref="C999" r:id="rId837" display="C:\Users\Admin\AppData\Administrator\Desktop\106;c1e2700b-05a6-4df6-b39f-e8d3af10334f" xr:uid="{00000000-0004-0000-0300-000044030000}"/>
    <hyperlink ref="C1000" r:id="rId838" display="C:\Users\Admin\AppData\Administrator\Desktop\106;6a98035a-9ba7-473d-b789-bf940c331938" xr:uid="{00000000-0004-0000-0300-000045030000}"/>
    <hyperlink ref="C1001" r:id="rId839" display="C:\Users\Admin\AppData\Administrator\Desktop\106;76896358-bbae-4d99-8f54-8c2a6e96096b" xr:uid="{00000000-0004-0000-0300-000046030000}"/>
    <hyperlink ref="C1002" r:id="rId840" display="C:\Users\Admin\AppData\Administrator\Desktop\106;15f4a97d-b1b5-49b8-87d2-5c11b995d24b" xr:uid="{00000000-0004-0000-0300-000047030000}"/>
    <hyperlink ref="C1003" r:id="rId841" display="C:\Users\Admin\AppData\Administrator\Desktop\106;b281de29-5c9b-4700-8066-c7e97a593802" xr:uid="{00000000-0004-0000-0300-000048030000}"/>
    <hyperlink ref="C1004" r:id="rId842" display="C:\Users\Admin\AppData\Administrator\Desktop\106;fb5a307a-4a2e-453e-91e2-8789f81ca9b5" xr:uid="{00000000-0004-0000-0300-000049030000}"/>
    <hyperlink ref="C1006" r:id="rId843" display="C:\Users\Admin\AppData\Administrator\Desktop\106;ead28fab-ffa7-4d1e-b5b1-f2eadcf8152f" xr:uid="{00000000-0004-0000-0300-00004A030000}"/>
    <hyperlink ref="C1007" r:id="rId844" display="C:\Users\Admin\AppData\Administrator\Desktop\106;458abd64-0b87-4a1a-ac53-53f848b2167d" xr:uid="{00000000-0004-0000-0300-00004B030000}"/>
    <hyperlink ref="C1008" r:id="rId845" display="C:\Users\Admin\AppData\Administrator\Desktop\106;9b9b7192-148e-4a10-b0a8-97454c323def" xr:uid="{00000000-0004-0000-0300-00004C030000}"/>
    <hyperlink ref="C1009" r:id="rId846" display="C:\Users\Admin\AppData\Administrator\Desktop\106;5fe5ca64-bd0c-4e76-96dc-237401180bfa" xr:uid="{00000000-0004-0000-0300-00004D030000}"/>
    <hyperlink ref="C1010" r:id="rId847" display="C:\Users\Admin\AppData\Administrator\Desktop\106;b6c78312-0d51-4e68-9656-3911f57a08bb" xr:uid="{00000000-0004-0000-0300-00004E030000}"/>
    <hyperlink ref="C1011" r:id="rId848" display="C:\Users\Admin\AppData\Administrator\Desktop\106;ab567dac-61a4-4bc4-a4a1-73da90decf2b" xr:uid="{00000000-0004-0000-0300-00004F030000}"/>
    <hyperlink ref="C1012" r:id="rId849" display="C:\Users\Admin\AppData\Administrator\Desktop\106;c5836c0b-2fae-483e-8745-da0910939ac6" xr:uid="{00000000-0004-0000-0300-000050030000}"/>
    <hyperlink ref="C1013" r:id="rId850" display="C:\Users\Admin\AppData\Administrator\Desktop\106;23353429-808e-4356-a504-cb929c40d0b5" xr:uid="{00000000-0004-0000-0300-000051030000}"/>
    <hyperlink ref="C1014" r:id="rId851" display="C:\Users\Admin\AppData\Administrator\Desktop\106;c55a6388-dc9b-4a03-8d88-cdf342495b8f" xr:uid="{00000000-0004-0000-0300-000052030000}"/>
    <hyperlink ref="C1015" r:id="rId852" display="C:\Users\Admin\AppData\Administrator\Desktop\106;5e33e470-ba2e-4e19-b25b-794708d9e4ca" xr:uid="{00000000-0004-0000-0300-000053030000}"/>
    <hyperlink ref="C1016" r:id="rId853" display="C:\Users\Admin\AppData\Administrator\Desktop\106;09978aec-3440-4ea3-b0ef-b5c565186ad8" xr:uid="{00000000-0004-0000-0300-000054030000}"/>
    <hyperlink ref="C1017" r:id="rId854" display="C:\Users\Admin\AppData\Administrator\Desktop\106;6b711203-4916-478c-8a9d-86c4ed4e9475" xr:uid="{00000000-0004-0000-0300-000055030000}"/>
    <hyperlink ref="C1018" r:id="rId855" display="C:\Users\Admin\AppData\Administrator\Desktop\106;95f55d87-5002-4624-9e8b-7d4d531ab080" xr:uid="{00000000-0004-0000-0300-000056030000}"/>
    <hyperlink ref="C1019" r:id="rId856" display="C:\Users\Admin\AppData\Administrator\Desktop\106;4a49ef73-93a8-428a-8ac5-a29f6c87246f" xr:uid="{00000000-0004-0000-0300-000057030000}"/>
    <hyperlink ref="C1020" r:id="rId857" display="C:\Users\Admin\AppData\Administrator\Desktop\106;a208b9f0-d694-4c47-b8eb-a60fc89f1b85" xr:uid="{00000000-0004-0000-0300-000058030000}"/>
    <hyperlink ref="C1021" r:id="rId858" display="C:\Users\Admin\AppData\Administrator\Desktop\106;66f93775-d948-45e2-9527-717c751f120d" xr:uid="{00000000-0004-0000-0300-000059030000}"/>
    <hyperlink ref="C1022" r:id="rId859" display="C:\Users\Admin\AppData\Administrator\Desktop\106;e1478e5c-86b8-4904-a373-280529b3557a" xr:uid="{00000000-0004-0000-0300-00005A030000}"/>
    <hyperlink ref="C1023" r:id="rId860" display="C:\Users\Admin\AppData\Administrator\Desktop\106;b97f897a-fe4b-4644-9963-0b764801cf06" xr:uid="{00000000-0004-0000-0300-00005B030000}"/>
    <hyperlink ref="C1024" r:id="rId861" display="C:\Users\Admin\AppData\Administrator\Desktop\106;29564102-f207-48c5-bb72-a571725c9c2f" xr:uid="{00000000-0004-0000-0300-00005C030000}"/>
    <hyperlink ref="C1025" r:id="rId862" display="C:\Users\Admin\AppData\Administrator\Desktop\106;9b7d2273-ddbc-4a9c-8995-8cac162a418c" xr:uid="{00000000-0004-0000-0300-00005D030000}"/>
    <hyperlink ref="C1026" r:id="rId863" display="C:\Users\Admin\AppData\Administrator\Desktop\106;bf0374ab-8636-42e4-9825-8a33ac020251" xr:uid="{00000000-0004-0000-0300-00005E030000}"/>
    <hyperlink ref="C1027" r:id="rId864" display="C:\Users\Admin\AppData\Administrator\Desktop\106;07a0f261-c82d-4a12-aabc-00f7adcc1c71" xr:uid="{00000000-0004-0000-0300-00005F030000}"/>
    <hyperlink ref="C1028" r:id="rId865" display="C:\Users\Admin\AppData\Administrator\Desktop\106;6a6fcd44-6402-4e5c-a467-dc334522d42d" xr:uid="{00000000-0004-0000-0300-000060030000}"/>
    <hyperlink ref="C1029" r:id="rId866" display="C:\Users\Admin\AppData\Administrator\Desktop\106;0446276c-aa9d-497c-ba4d-074f96569257" xr:uid="{00000000-0004-0000-0300-000061030000}"/>
    <hyperlink ref="C1030" r:id="rId867" display="C:\Users\Admin\AppData\Administrator\Desktop\106;a823218e-ebe9-4327-a1a8-fa6ed2d200a4" xr:uid="{00000000-0004-0000-0300-000062030000}"/>
    <hyperlink ref="C1031" r:id="rId868" display="C:\Users\Admin\AppData\Administrator\Desktop\106;1ef10d6f-597e-423b-b417-42ad0f55213f" xr:uid="{00000000-0004-0000-0300-000063030000}"/>
    <hyperlink ref="C1032" r:id="rId869" display="C:\Users\Admin\AppData\Administrator\Desktop\106;9badacb9-21fd-4b56-bfd3-ebd74cba65d9" xr:uid="{00000000-0004-0000-0300-000064030000}"/>
    <hyperlink ref="C1033" r:id="rId870" display="C:\Users\Admin\AppData\Administrator\Desktop\106;0ceae6d1-8ff8-4419-b182-d14154c77162" xr:uid="{00000000-0004-0000-0300-000065030000}"/>
    <hyperlink ref="C1034" r:id="rId871" display="C:\Users\Admin\AppData\Administrator\Desktop\106;75f5b44c-0ad9-40fc-86be-8b00c4672a3e" xr:uid="{00000000-0004-0000-0300-000066030000}"/>
    <hyperlink ref="C1035" r:id="rId872" display="C:\Users\Admin\AppData\Administrator\Desktop\106;b450775f-4f2d-4a5e-bfae-a7219bae5450" xr:uid="{00000000-0004-0000-0300-000067030000}"/>
    <hyperlink ref="C1036" r:id="rId873" display="C:\Users\Admin\AppData\Administrator\Desktop\106;d6510776-ce05-4043-9e8c-88a5ed8b88f4" xr:uid="{00000000-0004-0000-0300-000068030000}"/>
    <hyperlink ref="C1037" r:id="rId874" display="C:\Users\Admin\AppData\Administrator\Desktop\106;46227daf-8b78-422c-a4d1-61dd6a180e49" xr:uid="{00000000-0004-0000-0300-000069030000}"/>
    <hyperlink ref="C1038" r:id="rId875" display="C:\Users\Admin\AppData\Administrator\Desktop\106;93d0b710-a0c1-4c05-9464-a2bc083bf8db" xr:uid="{00000000-0004-0000-0300-00006A030000}"/>
    <hyperlink ref="C1039" r:id="rId876" display="C:\Users\Admin\AppData\Administrator\Desktop\106;931532ca-28e2-4534-86bb-5a8d91775626" xr:uid="{00000000-0004-0000-0300-00006B030000}"/>
    <hyperlink ref="C1040" r:id="rId877" display="C:\Users\Admin\AppData\Administrator\Desktop\106;7b83ea76-bf75-4f00-b852-04dc710b439e" xr:uid="{00000000-0004-0000-0300-00006C030000}"/>
    <hyperlink ref="C1041" r:id="rId878" display="C:\Users\Admin\AppData\Administrator\Desktop\106;76896358-bbae-4d99-8f54-8c2a6e96096b" xr:uid="{00000000-0004-0000-0300-00006D030000}"/>
    <hyperlink ref="C1042" r:id="rId879" display="C:\Users\Admin\AppData\Administrator\Desktop\106;15f4a97d-b1b5-49b8-87d2-5c11b995d24b" xr:uid="{00000000-0004-0000-0300-00006E030000}"/>
    <hyperlink ref="C1043" r:id="rId880" display="C:\Users\Admin\AppData\Administrator\Desktop\106;b281de29-5c9b-4700-8066-c7e97a593802" xr:uid="{00000000-0004-0000-0300-00006F030000}"/>
    <hyperlink ref="C1047" r:id="rId881" display="C:\Users\Admin\AppData\Administrator\Desktop\106;59b98646-2173-474d-8a75-84de1a3a936a" xr:uid="{00000000-0004-0000-0300-000070030000}"/>
    <hyperlink ref="C1048" r:id="rId882" display="C:\Users\Admin\AppData\Administrator\Desktop\106;8fa64572-4399-43ea-8333-c52d4837e885" xr:uid="{00000000-0004-0000-0300-000071030000}"/>
    <hyperlink ref="C1049" r:id="rId883" display="C:\Users\Admin\AppData\Administrator\Desktop\106;999bda42-f1a3-411b-8173-b86c39b2da07" xr:uid="{00000000-0004-0000-0300-000072030000}"/>
    <hyperlink ref="C1050" r:id="rId884" display="C:\Users\Admin\AppData\Administrator\Desktop\106;2eab584c-6613-4224-82d3-03d3053d3ddf" xr:uid="{00000000-0004-0000-0300-000073030000}"/>
    <hyperlink ref="C1052" r:id="rId885" display="C:\Users\Admin\AppData\Administrator\Desktop\106;e2d9f89c-797e-4f52-b308-4f7451b50cd8" xr:uid="{00000000-0004-0000-0300-000074030000}"/>
    <hyperlink ref="C1053" r:id="rId886" display="C:\Users\Admin\AppData\Administrator\Desktop\106;0a2a95bd-eb5f-4022-8358-732e795a5941" xr:uid="{00000000-0004-0000-0300-000075030000}"/>
    <hyperlink ref="C1055" r:id="rId887" display="C:\Users\Admin\AppData\Administrator\Desktop\106;8b8976ae-2920-4aff-92f9-e904b074ee9d" xr:uid="{00000000-0004-0000-0300-000076030000}"/>
    <hyperlink ref="C1056" r:id="rId888" display="C:\Users\Admin\AppData\Administrator\Desktop\106;0c121734-8a4e-48c7-a2d2-6ee666274e88" xr:uid="{00000000-0004-0000-0300-000077030000}"/>
    <hyperlink ref="C1057" r:id="rId889" display="C:\Users\Admin\AppData\Administrator\Desktop\106;eebeeb76-d6c2-4c6c-bbac-36393f59c293" xr:uid="{00000000-0004-0000-0300-000078030000}"/>
    <hyperlink ref="C1058" r:id="rId890" display="C:\Users\Admin\AppData\Administrator\Desktop\106;66e04ddf-edea-401b-afa9-df31cc9953b2" xr:uid="{00000000-0004-0000-0300-000079030000}"/>
    <hyperlink ref="C1059" r:id="rId891" display="C:\Users\Admin\AppData\Administrator\Desktop\106;4b6abf43-f3e7-47f9-aae1-42aae15eb51a" xr:uid="{00000000-0004-0000-0300-00007A030000}"/>
    <hyperlink ref="C1060" r:id="rId892" display="C:\Users\Admin\AppData\Administrator\Desktop\106;a9dccd4b-361e-44d1-b89e-737b38118dac" xr:uid="{00000000-0004-0000-0300-00007B030000}"/>
    <hyperlink ref="C1061" r:id="rId893" display="C:\Users\Admin\AppData\Administrator\Desktop\106;643ae1e1-689e-4984-9c3e-c00b4e101fc4" xr:uid="{00000000-0004-0000-0300-00007C030000}"/>
    <hyperlink ref="C1062" r:id="rId894" display="C:\Users\Admin\AppData\Administrator\Desktop\106;96ad44b9-c98f-4986-a8af-81d692b15e9a" xr:uid="{00000000-0004-0000-0300-00007D030000}"/>
    <hyperlink ref="C1063" r:id="rId895" display="C:\Users\Admin\AppData\Administrator\Desktop\106;c1e8c20a-fdde-4680-bf60-8131166f5f77" xr:uid="{00000000-0004-0000-0300-00007E030000}"/>
    <hyperlink ref="C1064" r:id="rId896" display="C:\Users\Admin\AppData\Administrator\Desktop\106;bd388ea3-7a18-437a-bd71-9ac735e9dea5" xr:uid="{00000000-0004-0000-0300-00007F030000}"/>
    <hyperlink ref="C1065" r:id="rId897" display="C:\Users\Admin\AppData\Administrator\Desktop\106;f402abf9-be5e-42d8-9fa8-fec84fb2bb3a" xr:uid="{00000000-0004-0000-0300-000080030000}"/>
    <hyperlink ref="C1066" r:id="rId898" display="C:\Users\Admin\AppData\Administrator\Desktop\106;30888f21-4291-42f4-93c2-400382df4fda" xr:uid="{00000000-0004-0000-0300-000081030000}"/>
    <hyperlink ref="C1067" r:id="rId899" display="C:\Users\Admin\AppData\Administrator\Desktop\106;08d34561-3285-401c-a3ab-504e62990d1a" xr:uid="{00000000-0004-0000-0300-000082030000}"/>
    <hyperlink ref="C1068" r:id="rId900" display="C:\Users\Admin\AppData\Administrator\Desktop\106;59cec4a6-1450-43f9-9883-d5ec65149ccb" xr:uid="{00000000-0004-0000-0300-000083030000}"/>
    <hyperlink ref="C1069" r:id="rId901" display="C:\Users\Admin\AppData\Administrator\Desktop\106;e9147c1c-c262-4297-9f31-400753120cdb" xr:uid="{00000000-0004-0000-0300-000084030000}"/>
    <hyperlink ref="C1070" r:id="rId902" display="C:\Users\Admin\AppData\Administrator\Desktop\106;c708fd26-8951-4b1d-838c-97ca2d6f9a61" xr:uid="{00000000-0004-0000-0300-000085030000}"/>
    <hyperlink ref="C1071" r:id="rId903" display="C:\Users\Admin\AppData\Administrator\Desktop\106;fa233e53-4674-4fe4-9e6d-a5a443c915be" xr:uid="{00000000-0004-0000-0300-000086030000}"/>
    <hyperlink ref="C1072" r:id="rId904" display="C:\Users\Admin\AppData\Administrator\Desktop\106;8a3cad0d-42ef-4bab-aa24-908c97ed9b2d" xr:uid="{00000000-0004-0000-0300-000087030000}"/>
    <hyperlink ref="C1073" r:id="rId905" display="C:\Users\Admin\AppData\Administrator\Desktop\157;88d2ca5f-d104-461b-a68e-ff63ca1a2c27" xr:uid="{00000000-0004-0000-0300-000088030000}"/>
    <hyperlink ref="C1074" r:id="rId906" display="C:\Users\Admin\AppData\Administrator\Desktop\106;52f036cc-8e4b-42bd-a4b5-4f749c79f0de" xr:uid="{00000000-0004-0000-0300-000089030000}"/>
    <hyperlink ref="C1075" r:id="rId907" display="C:\Users\Admin\AppData\Administrator\Desktop\106;9c3da6ab-3307-4ea9-a515-f0dd09b00207" xr:uid="{00000000-0004-0000-0300-00008A030000}"/>
    <hyperlink ref="C1077" r:id="rId908" display="C:\Users\Admin\AppData\Administrator\Desktop\106;e2d9f89c-797e-4f52-b308-4f7451b50cd8" xr:uid="{00000000-0004-0000-0300-00008B030000}"/>
    <hyperlink ref="C1078" r:id="rId909" display="C:\Users\Admin\AppData\Administrator\Desktop\106;0a2a95bd-eb5f-4022-8358-732e795a5941" xr:uid="{00000000-0004-0000-0300-00008C030000}"/>
    <hyperlink ref="C1082" r:id="rId910" display="C:\Users\Admin\AppData\Administrator\Desktop\106;bd1df253-1380-410c-a737-7d4609118d7c" xr:uid="{00000000-0004-0000-0300-00008D030000}"/>
    <hyperlink ref="C1084" r:id="rId911" display="C:\Users\Admin\AppData\Administrator\Desktop\106;301bc270-9929-4d5e-a59f-31a29100c11d" xr:uid="{00000000-0004-0000-0300-00008E030000}"/>
    <hyperlink ref="C1085" r:id="rId912" display="C:\Users\Admin\AppData\Administrator\Desktop\106;0ada6c54-7785-47d1-869d-fe90417ef359" xr:uid="{00000000-0004-0000-0300-00008F030000}"/>
    <hyperlink ref="C1086" r:id="rId913" display="C:\Users\Admin\AppData\Administrator\Desktop\106;0a4d4c97-11b8-4338-b3c4-8ea11fb80815" xr:uid="{00000000-0004-0000-0300-000090030000}"/>
    <hyperlink ref="C1087" r:id="rId914" display="C:\Users\Admin\AppData\Administrator\Desktop\106;1d77af23-bccf-4509-be71-392d122d5fdf" xr:uid="{00000000-0004-0000-0300-000091030000}"/>
    <hyperlink ref="C1089" r:id="rId915" display="C:\Users\Admin\AppData\Administrator\Desktop\106;4addbc3f-33d3-4239-8a16-3e92faf22f49" xr:uid="{00000000-0004-0000-0300-000092030000}"/>
    <hyperlink ref="C1090" r:id="rId916" display="C:\Users\Admin\AppData\Administrator\Desktop\106;eb3c4177-204d-4820-ae84-3419a383c922" xr:uid="{00000000-0004-0000-0300-000093030000}"/>
    <hyperlink ref="C1091" r:id="rId917" display="C:\Users\Admin\AppData\Administrator\Desktop\106;c30a78f0-574f-4e32-b41e-5a645d05128c" xr:uid="{00000000-0004-0000-0300-000094030000}"/>
    <hyperlink ref="C1093" r:id="rId918" display="C:\Users\Admin\AppData\Administrator\Desktop\106;e1fd2803-b68e-4e9e-a06d-c2a0d2f5604a" xr:uid="{00000000-0004-0000-0300-000095030000}"/>
    <hyperlink ref="C1095" r:id="rId919" display="C:\Users\Admin\AppData\Administrator\Desktop\106;2a584366-a7d8-4555-8b00-8b8aad3f234c" xr:uid="{00000000-0004-0000-0300-000096030000}"/>
    <hyperlink ref="C1096" r:id="rId920" display="C:\Users\Admin\AppData\Administrator\Desktop\106;02c1dc18-7bb2-43a2-8a96-eb07918e22d5" xr:uid="{00000000-0004-0000-0300-000097030000}"/>
    <hyperlink ref="C1097" r:id="rId921" display="C:\Users\Admin\AppData\Administrator\Desktop\106;a96cd209-a6b2-4633-ba01-621ba289df8c" xr:uid="{00000000-0004-0000-0300-000098030000}"/>
    <hyperlink ref="C1098" r:id="rId922" display="C:\Users\Admin\AppData\Administrator\Desktop\157;c2ceffac-e68d-4122-9ab8-a2eced9343c1" xr:uid="{00000000-0004-0000-0300-000099030000}"/>
    <hyperlink ref="C1100" r:id="rId923" display="C:\Users\Admin\AppData\Administrator\Desktop\106;852b80f5-b2dd-4ea3-ba3e-e7de7a8d9ddc" xr:uid="{00000000-0004-0000-0300-00009A030000}"/>
    <hyperlink ref="C1101" r:id="rId924" display="C:\Users\Admin\AppData\Administrator\Desktop\106;82e90e62-fef5-4697-98be-a5aec7c1a191" xr:uid="{00000000-0004-0000-0300-00009B030000}"/>
    <hyperlink ref="C1103" r:id="rId925" display="C:\Users\Admin\AppData\Administrator\Desktop\106;8b8976ae-2920-4aff-92f9-e904b074ee9d" xr:uid="{00000000-0004-0000-0300-00009C030000}"/>
    <hyperlink ref="C1104" r:id="rId926" display="C:\Users\Admin\AppData\Administrator\Desktop\106;8ce0ba5a-2114-4e6c-ace5-584ee603eaf3" xr:uid="{00000000-0004-0000-0300-00009D030000}"/>
    <hyperlink ref="C1105" r:id="rId927" display="C:\Users\Admin\AppData\Administrator\Desktop\106;803c338c-cff3-4c65-b40b-a759d30f47d0" xr:uid="{00000000-0004-0000-0300-00009E030000}"/>
    <hyperlink ref="C1106" r:id="rId928" display="C:\Users\Admin\AppData\Administrator\Desktop\106;12de27af-6e45-4e55-a3fe-acf7a369dd82" xr:uid="{00000000-0004-0000-0300-00009F030000}"/>
    <hyperlink ref="C1107" r:id="rId929" display="C:\Users\Admin\AppData\Administrator\Desktop\106;9f0ff4f6-e437-41cd-995b-37ff71105449" xr:uid="{00000000-0004-0000-0300-0000A0030000}"/>
    <hyperlink ref="C1108" r:id="rId930" display="C:\Users\Admin\AppData\Administrator\Desktop\106;d81da2a0-e974-43e9-bcdd-f6ddbc1a0d4d" xr:uid="{00000000-0004-0000-0300-0000A1030000}"/>
    <hyperlink ref="C1109" r:id="rId931" display="C:\Users\Admin\AppData\Administrator\Desktop\106;c90482ac-d733-4145-a875-680894b03652" xr:uid="{00000000-0004-0000-0300-0000A2030000}"/>
    <hyperlink ref="C1110" r:id="rId932" display="C:\Users\Admin\AppData\Administrator\Desktop\106;b0f41de4-954a-40ad-abe3-29a0e84876dc" xr:uid="{00000000-0004-0000-0300-0000A3030000}"/>
    <hyperlink ref="C1111" r:id="rId933" display="C:\Users\Admin\AppData\Administrator\Desktop\106;5dc9c72b-4383-4e68-82b2-766611ea1249" xr:uid="{00000000-0004-0000-0300-0000A4030000}"/>
    <hyperlink ref="C1115" r:id="rId934" display="C:\Users\Admin\AppData\Administrator\Desktop\106;56d6ace6-21ec-44b0-a9c6-67d446218479" xr:uid="{00000000-0004-0000-0300-0000A5030000}"/>
    <hyperlink ref="C1116" r:id="rId935" display="C:\Users\Admin\AppData\Administrator\Desktop\106;292e823e-c2c7-476d-93bf-aec76d3efc3a" xr:uid="{00000000-0004-0000-0300-0000A6030000}"/>
    <hyperlink ref="C1117" r:id="rId936" display="C:\Users\Admin\AppData\Administrator\Desktop\106;8b8976ae-2920-4aff-92f9-e904b074ee9d" xr:uid="{00000000-0004-0000-0300-0000A7030000}"/>
    <hyperlink ref="C1118" r:id="rId937" display="C:\Users\Admin\AppData\Administrator\Desktop\106;ab560534-a8a9-41cd-b37c-433356078cae" xr:uid="{00000000-0004-0000-0300-0000A8030000}"/>
    <hyperlink ref="C1119" r:id="rId938" display="C:\Users\Admin\AppData\Administrator\Desktop\106;564b67e4-b429-4433-91c1-0d7e4e9a4b3f" xr:uid="{00000000-0004-0000-0300-0000A9030000}"/>
    <hyperlink ref="C1120" r:id="rId939" display="C:\Users\Admin\AppData\Administrator\Desktop\106;835e3113-0b8f-4481-95b1-58aaa8d72956" xr:uid="{00000000-0004-0000-0300-0000AA030000}"/>
    <hyperlink ref="C1121" r:id="rId940" display="C:\Users\Admin\AppData\Administrator\Desktop\106;69d62fa6-232a-4162-aa81-c5d7f796e6e9" xr:uid="{00000000-0004-0000-0300-0000AB030000}"/>
    <hyperlink ref="C1122" r:id="rId941" display="C:\Users\Admin\AppData\Administrator\Desktop\106;298aa352-d9a5-4b15-8917-e7843a435111" xr:uid="{00000000-0004-0000-0300-0000AC030000}"/>
    <hyperlink ref="C1123" r:id="rId942" display="C:\Users\Admin\AppData\Administrator\Desktop\106;d38a87e6-2d98-465b-8409-30358cced393" xr:uid="{00000000-0004-0000-0300-0000AD030000}"/>
    <hyperlink ref="C1124" r:id="rId943" display="C:\Users\Admin\AppData\Administrator\Desktop\106;c5a7310f-b536-4b01-9f0a-7f45bba54399" xr:uid="{00000000-0004-0000-0300-0000AE030000}"/>
    <hyperlink ref="C1125" r:id="rId944" display="C:\Users\Admin\AppData\Administrator\Desktop\106;dae6dda0-c60c-4f6b-991c-35324bd8731c" xr:uid="{00000000-0004-0000-0300-0000AF030000}"/>
    <hyperlink ref="C1126" r:id="rId945" display="C:\Users\Admin\AppData\Administrator\Desktop\106;93b3b4be-db42-4972-8962-756e844a53c9" xr:uid="{00000000-0004-0000-0300-0000B0030000}"/>
    <hyperlink ref="C1127" r:id="rId946" display="C:\Users\Admin\AppData\Administrator\Desktop\106;57dfad21-97f4-475f-8410-b75850efe6bf" xr:uid="{00000000-0004-0000-0300-0000B1030000}"/>
    <hyperlink ref="C1128" r:id="rId947" display="C:\Users\Admin\AppData\Administrator\Desktop\401;19e378b1-9703-4cb3-9a25-39ae5f265158" xr:uid="{00000000-0004-0000-0300-0000B2030000}"/>
    <hyperlink ref="C1129" r:id="rId948" display="C:\Users\Admin\AppData\Administrator\Desktop\106;bf0d42ef-07fb-4c9b-8587-78457bc60574" xr:uid="{00000000-0004-0000-0300-0000B3030000}"/>
    <hyperlink ref="C1130" r:id="rId949" display="C:\Users\Admin\AppData\Administrator\Desktop\106;19ed45fe-7196-4487-8405-3d0cc7828409" xr:uid="{00000000-0004-0000-0300-0000B4030000}"/>
    <hyperlink ref="C1131" r:id="rId950" display="C:\Users\Admin\AppData\Administrator\Desktop\106;44465d80-bc60-4d4d-a749-3719f26c2d67" xr:uid="{00000000-0004-0000-0300-0000B5030000}"/>
    <hyperlink ref="C1132" r:id="rId951" display="C:\Users\Admin\AppData\Administrator\Desktop\106;03d7628c-b255-43e0-84a9-593c74c6b43c" xr:uid="{00000000-0004-0000-0300-0000B6030000}"/>
    <hyperlink ref="C1133" r:id="rId952" display="C:\Users\Admin\AppData\Administrator\Desktop\106;23f84cae-a24d-4997-b1e5-99a9a71eb659" xr:uid="{00000000-0004-0000-0300-0000B7030000}"/>
    <hyperlink ref="C1134" r:id="rId953" display="C:\Users\Admin\AppData\Administrator\Desktop\106;d746f0d2-14cb-4c16-a338-81019fd979c9" xr:uid="{00000000-0004-0000-0300-0000B8030000}"/>
    <hyperlink ref="C1135" r:id="rId954" display="C:\Users\Admin\AppData\Administrator\Desktop\106;c9771ce6-332b-4f3c-9851-4531566266a0" xr:uid="{00000000-0004-0000-0300-0000B9030000}"/>
    <hyperlink ref="C1136" r:id="rId955" display="C:\Users\Admin\AppData\Administrator\Desktop\106;1696bccd-ce2b-43e6-a4cf-32357ecc3e34" xr:uid="{00000000-0004-0000-0300-0000BA030000}"/>
    <hyperlink ref="C1137" r:id="rId956" display="C:\Users\Admin\AppData\Administrator\Desktop\106;d9794378-bdab-4748-a54f-62887c441e4b" xr:uid="{00000000-0004-0000-0300-0000BB030000}"/>
    <hyperlink ref="C1138" r:id="rId957" display="C:\Users\Admin\AppData\Administrator\Desktop\106;32f47556-a932-48c9-9199-537d840315cc" xr:uid="{00000000-0004-0000-0300-0000BC030000}"/>
    <hyperlink ref="C1139" r:id="rId958" display="C:\Users\Admin\AppData\Administrator\Desktop\106;300ee193-44bb-48eb-8260-464f8885fbbd" xr:uid="{00000000-0004-0000-0300-0000BD030000}"/>
    <hyperlink ref="C1140" r:id="rId959" display="C:\Users\Admin\AppData\Administrator\Desktop\106;dc637efa-c25b-42ff-9e1d-864e62edf8d1" xr:uid="{00000000-0004-0000-0300-0000BE030000}"/>
    <hyperlink ref="C1141" r:id="rId960" display="C:\Users\Admin\AppData\Administrator\Desktop\106;5b7b8216-9cb4-4ee8-847e-495bcc91b792" xr:uid="{00000000-0004-0000-0300-0000BF030000}"/>
    <hyperlink ref="C1142" r:id="rId961" display="C:\Users\Admin\AppData\Administrator\Desktop\106;654d3053-5e4d-492e-9225-ff311a5d6c09" xr:uid="{00000000-0004-0000-0300-0000C0030000}"/>
    <hyperlink ref="C1143" r:id="rId962" display="C:\Users\Admin\AppData\Administrator\Desktop\106;335ab952-6fdb-4a1b-8e38-f78b3397e86f" xr:uid="{00000000-0004-0000-0300-0000C1030000}"/>
    <hyperlink ref="C1144" r:id="rId963" display="C:\Users\Admin\AppData\Administrator\Desktop\401;fea65e22-6c72-46c2-922b-91d1cb8aa436" xr:uid="{00000000-0004-0000-0300-0000C2030000}"/>
    <hyperlink ref="C1145" r:id="rId964" display="C:\Users\Admin\AppData\Administrator\Desktop\106;61a724a5-0b68-452f-b8c3-234d5fc3dcbc" xr:uid="{00000000-0004-0000-0300-0000C3030000}"/>
    <hyperlink ref="C1146" r:id="rId965" display="C:\Users\Admin\AppData\Administrator\Desktop\106;6b32701e-a950-4762-9a54-dd682eecf901" xr:uid="{00000000-0004-0000-0300-0000C4030000}"/>
    <hyperlink ref="C1147" r:id="rId966" display="C:\Users\Admin\AppData\Administrator\Desktop\106;c7104e1d-414a-4366-8b61-2520e1916cbd" xr:uid="{00000000-0004-0000-0300-0000C5030000}"/>
    <hyperlink ref="C1148" r:id="rId967" display="C:\Users\Admin\AppData\Administrator\Desktop\106;e8c41654-4f7e-418c-994f-fbb54bd8d70d" xr:uid="{00000000-0004-0000-0300-0000C6030000}"/>
    <hyperlink ref="C1149" r:id="rId968" display="C:\Users\Admin\AppData\Administrator\Desktop\106;bedb8f69-f0cf-45c8-83db-e683f058946b" xr:uid="{00000000-0004-0000-0300-0000C7030000}"/>
    <hyperlink ref="C1150" r:id="rId969" display="C:\Users\Admin\AppData\Administrator\Desktop\106;67755689-edf0-4641-9bab-53350bd47c6c" xr:uid="{00000000-0004-0000-0300-0000C8030000}"/>
    <hyperlink ref="C1151" r:id="rId970" display="C:\Users\Admin\AppData\Administrator\Desktop\106;3810b367-0783-4790-ab85-9b51da7a44d7" xr:uid="{00000000-0004-0000-0300-0000C9030000}"/>
    <hyperlink ref="C1152" r:id="rId971" display="C:\Users\Admin\AppData\Administrator\Desktop\106;38ac44c3-5af4-44a8-9405-55cbbd19dc75" xr:uid="{00000000-0004-0000-0300-0000CA030000}"/>
    <hyperlink ref="C1153" r:id="rId972" display="C:\Users\Admin\AppData\Administrator\Desktop\106;91597d35-0822-4c80-8438-734d7ef37901" xr:uid="{00000000-0004-0000-0300-0000CB030000}"/>
    <hyperlink ref="C1154" r:id="rId973" display="C:\Users\Admin\AppData\Administrator\Desktop\106;6123be8c-4d91-4958-8512-f3af2bb0a0b1" xr:uid="{00000000-0004-0000-0300-0000CC030000}"/>
    <hyperlink ref="C1155" r:id="rId974" display="C:\Users\Admin\AppData\Administrator\Desktop\401;236b5de1-2ee6-4fdd-a25c-2004508adac2" xr:uid="{00000000-0004-0000-0300-0000CD030000}"/>
    <hyperlink ref="C1156" r:id="rId975" display="C:\Users\Admin\AppData\Administrator\Desktop\106;20f01251-386f-41c4-bb23-7c3fe86115d7" xr:uid="{00000000-0004-0000-0300-0000CE030000}"/>
    <hyperlink ref="C1157" r:id="rId976" display="C:\Users\Admin\AppData\Administrator\Desktop\106;67d70028-f7ab-4ed8-8618-13b5cd741ade" xr:uid="{00000000-0004-0000-0300-0000CF030000}"/>
    <hyperlink ref="C1158" r:id="rId977" display="C:\Users\Admin\AppData\Administrator\Desktop\106;a78b9b75-27e8-4284-ba51-e01dfb2bc9ce" xr:uid="{00000000-0004-0000-0300-0000D0030000}"/>
    <hyperlink ref="C1159" r:id="rId978" display="C:\Users\Admin\AppData\Administrator\Desktop\106;3dd232af-6e82-49be-8120-f37d059b49a3" xr:uid="{00000000-0004-0000-0300-0000D1030000}"/>
    <hyperlink ref="C1160" r:id="rId979" display="C:\Users\Admin\AppData\Administrator\Desktop\106;62f4ecba-4d42-482c-802e-863639eb77d1" xr:uid="{00000000-0004-0000-0300-0000D2030000}"/>
    <hyperlink ref="C1161" r:id="rId980" display="C:\Users\Admin\AppData\Administrator\Desktop\106;41b35935-ab96-4795-a113-b98841c3ab13" xr:uid="{00000000-0004-0000-0300-0000D3030000}"/>
    <hyperlink ref="C1162" r:id="rId981" display="C:\Users\Admin\AppData\Administrator\Desktop\106;a22d59c7-395e-4dcb-bdad-ccf6f4180e05" xr:uid="{00000000-0004-0000-0300-0000D4030000}"/>
    <hyperlink ref="C1163" r:id="rId982" display="C:\Users\Admin\AppData\Administrator\Desktop\106;529db717-ee70-4ef6-bcbc-eccfb2066485" xr:uid="{00000000-0004-0000-0300-0000D5030000}"/>
    <hyperlink ref="C1165" r:id="rId983" display="C:\Users\Admin\AppData\Administrator\Desktop\106;e85fdf41-9e45-4c7a-838a-f4a7ba1fbbfd" xr:uid="{00000000-0004-0000-0300-0000D6030000}"/>
    <hyperlink ref="C1167" r:id="rId984" display="C:\Users\Admin\AppData\Administrator\Desktop\106;bf27e52a-a70a-4231-8cde-524a26715759" xr:uid="{00000000-0004-0000-0300-0000D7030000}"/>
    <hyperlink ref="C1168" r:id="rId985" display="C:\Users\Admin\AppData\Administrator\Desktop\106;b66d9dbf-31ab-420f-afe9-61791cd97039" xr:uid="{00000000-0004-0000-0300-0000D8030000}"/>
    <hyperlink ref="C1170" r:id="rId986" display="C:\Users\Admin\AppData\Administrator\Desktop\106;2ea9e070-aa90-43f2-9768-3deee27484a0" xr:uid="{00000000-0004-0000-0300-0000D9030000}"/>
    <hyperlink ref="C1172" r:id="rId987" display="C:\Users\Admin\AppData\Administrator\Desktop\106;ab86aaa0-a4df-49e7-b3be-74672bc5b713" xr:uid="{00000000-0004-0000-0300-0000DA030000}"/>
    <hyperlink ref="C1173" r:id="rId988" display="C:\Users\Admin\AppData\Administrator\Desktop\106;c1530ff9-05ab-4ea2-b75e-ab357b1b61c2" xr:uid="{00000000-0004-0000-0300-0000DB030000}"/>
    <hyperlink ref="C1174" r:id="rId989" display="C:\Users\Admin\AppData\Administrator\Desktop\106;11aef4dc-d6ec-4278-88b2-ea1fe87aceb3" xr:uid="{00000000-0004-0000-0300-0000DC030000}"/>
    <hyperlink ref="C1175" r:id="rId990" display="C:\Users\Admin\AppData\Administrator\Desktop\106;cc7aa23e-019a-445d-a901-f57ea3c68a34" xr:uid="{00000000-0004-0000-0300-0000DD030000}"/>
    <hyperlink ref="C1176" r:id="rId991" display="C:\Users\Admin\AppData\Administrator\Desktop\106;ac85256e-d501-492a-96b8-f6656052c42a" xr:uid="{00000000-0004-0000-0300-0000DE030000}"/>
    <hyperlink ref="C1177" r:id="rId992" display="C:\Users\Admin\AppData\Administrator\Desktop\106;a34380a6-c394-4062-aaec-b13078c2cac0" xr:uid="{00000000-0004-0000-0300-0000DF030000}"/>
    <hyperlink ref="C1178" r:id="rId993" display="C:\Users\Admin\AppData\Administrator\Desktop\106;0446276c-aa9d-497c-ba4d-074f96569257" xr:uid="{00000000-0004-0000-0300-0000E0030000}"/>
    <hyperlink ref="C1180" r:id="rId994" display="C:\Users\Admin\AppData\Administrator\Desktop\106;373303e5-09ac-4875-b0c9-19788afe52fc" xr:uid="{00000000-0004-0000-0300-0000E1030000}"/>
    <hyperlink ref="C1181" r:id="rId995" display="C:\Users\Admin\AppData\Administrator\Desktop\106;e60d8f53-115b-4f73-92cb-37b3f7b8c5ad" xr:uid="{00000000-0004-0000-0300-0000E2030000}"/>
    <hyperlink ref="C1182" r:id="rId996" display="C:\Users\Admin\AppData\Administrator\Desktop\106;3bbb4b87-464d-4b9c-a4c0-41dcf7e0a3cf" xr:uid="{00000000-0004-0000-0300-0000E3030000}"/>
    <hyperlink ref="C1188" r:id="rId997" display="C:\Users\Admin\AppData\Administrator\Desktop\106;baed6f98-38bd-4126-9f2b-a7bd03e356cd" xr:uid="{00000000-0004-0000-0300-0000E4030000}"/>
    <hyperlink ref="C1189" r:id="rId998" display="C:\Users\Admin\AppData\Administrator\Desktop\106;5e152874-bb4d-4d30-b6a5-04e9c7f77a62" xr:uid="{00000000-0004-0000-0300-0000E5030000}"/>
    <hyperlink ref="C1190" r:id="rId999" display="C:\Users\Admin\AppData\Administrator\Desktop\157;158f404b-a47b-4f25-8836-9f78038bfcf1" xr:uid="{00000000-0004-0000-0300-0000E6030000}"/>
    <hyperlink ref="C1191" r:id="rId1000" display="C:\Users\Admin\AppData\Administrator\Desktop\106;d4fa7e1e-dc18-4020-870c-4c48b183608c" xr:uid="{00000000-0004-0000-0300-0000E7030000}"/>
    <hyperlink ref="C1192" r:id="rId1001" display="C:\Users\Admin\AppData\Administrator\Desktop\106;29e4873f-b627-416c-8211-93166182467a" xr:uid="{00000000-0004-0000-0300-0000E8030000}"/>
    <hyperlink ref="C1194" r:id="rId1002" display="C:\Users\Admin\AppData\Administrator\Desktop\106;3312a4b9-0e7c-4dc4-9572-5b29bc2a49f2" xr:uid="{00000000-0004-0000-0300-0000E9030000}"/>
    <hyperlink ref="C1195" r:id="rId1003" display="C:\Users\Admin\AppData\Administrator\Desktop\106;b7862a2d-97c3-427f-8fbd-56c418503aa4" xr:uid="{00000000-0004-0000-0300-0000EA030000}"/>
    <hyperlink ref="C1196" r:id="rId1004" display="C:\Users\Admin\AppData\Administrator\Desktop\106;781d58a6-a7ae-464a-84d5-f9ea9da14db3" xr:uid="{00000000-0004-0000-0300-0000EB030000}"/>
    <hyperlink ref="C1197" r:id="rId1005" display="C:\Users\Admin\AppData\Administrator\Desktop\106;bae08b8e-8ceb-49e0-9139-2a572b4e543f" xr:uid="{00000000-0004-0000-0300-0000EC030000}"/>
    <hyperlink ref="C1198" r:id="rId1006" display="C:\Users\Admin\AppData\Administrator\Desktop\106;26696707-b038-4833-828a-22be376e4cff" xr:uid="{00000000-0004-0000-0300-0000ED030000}"/>
    <hyperlink ref="C1199" r:id="rId1007" display="C:\Users\Admin\AppData\Administrator\Desktop\106;f104faa2-4617-48a5-bc92-08d801d3a269" xr:uid="{00000000-0004-0000-0300-0000EE030000}"/>
    <hyperlink ref="C1200" r:id="rId1008" display="C:\Users\Admin\AppData\Administrator\Desktop\106;67abe5bf-d8a6-4635-bd1a-7ad9587c63c1" xr:uid="{00000000-0004-0000-0300-0000EF030000}"/>
    <hyperlink ref="C1201" r:id="rId1009" display="C:\Users\Admin\AppData\Administrator\Desktop\106;f8b7a7c2-25e3-4101-99ee-45ca73f9069f" xr:uid="{00000000-0004-0000-0300-0000F0030000}"/>
    <hyperlink ref="C1202" r:id="rId1010" display="C:\Users\Admin\AppData\Administrator\Desktop\106;df7df50a-4437-4530-bc46-2261774dc00b" xr:uid="{00000000-0004-0000-0300-0000F1030000}"/>
    <hyperlink ref="C1203" r:id="rId1011" display="C:\Users\Admin\AppData\Administrator\Desktop\106;922b1370-390d-44df-9b7a-490ae51b907b" xr:uid="{00000000-0004-0000-0300-0000F2030000}"/>
    <hyperlink ref="C1204" r:id="rId1012" display="C:\Users\Admin\AppData\Administrator\Desktop\106;f60fc452-c65d-40ec-82a8-9a217e854b4c" xr:uid="{00000000-0004-0000-0300-0000F3030000}"/>
    <hyperlink ref="C1205" r:id="rId1013" display="C:\Users\Admin\AppData\Administrator\Desktop\106;d0dc470c-7797-4731-afc3-22c597aa9a5d" xr:uid="{00000000-0004-0000-0300-0000F4030000}"/>
    <hyperlink ref="C1206" r:id="rId1014" display="C:\Users\Admin\AppData\Administrator\Desktop\106;c03780b9-27eb-4003-a584-539d68975877" xr:uid="{00000000-0004-0000-0300-0000F5030000}"/>
    <hyperlink ref="C1207" r:id="rId1015" display="C:\Users\Admin\AppData\Administrator\Desktop\106;20e5be13-16d3-4957-b0d7-ec677124dc25" xr:uid="{00000000-0004-0000-0300-0000F6030000}"/>
    <hyperlink ref="C1208" r:id="rId1016" display="C:\Users\Admin\AppData\Administrator\Desktop\106;fa8b03e8-c84d-48ef-a453-ab7a4c211ad4" xr:uid="{00000000-0004-0000-0300-0000F7030000}"/>
    <hyperlink ref="C1210" r:id="rId1017" display="C:\Users\Admin\AppData\Administrator\Desktop\106;7567a745-eb4c-4777-99f7-d9bbc22a8009" xr:uid="{00000000-0004-0000-0300-0000F8030000}"/>
    <hyperlink ref="C1211" r:id="rId1018" display="C:\Users\Admin\AppData\Administrator\Desktop\106;9c7b73d9-901c-493b-90bc-9a3d860118cc" xr:uid="{00000000-0004-0000-0300-0000F9030000}"/>
    <hyperlink ref="C1212" r:id="rId1019" display="C:\Users\Admin\AppData\Administrator\Desktop\106;db6bb761-b411-42ef-b4f3-b590796d2e4a" xr:uid="{00000000-0004-0000-0300-0000FA030000}"/>
    <hyperlink ref="C1213" r:id="rId1020" display="C:\Users\Admin\AppData\Administrator\Desktop\106;505b8a34-dd15-4db5-9525-8c15fc12d9d9" xr:uid="{00000000-0004-0000-0300-0000FB030000}"/>
    <hyperlink ref="C1214" r:id="rId1021" display="C:\Users\Admin\AppData\Administrator\Desktop\106;55b25951-8a1b-4bd4-80cf-dc36247d8efa" xr:uid="{00000000-0004-0000-0300-0000FC030000}"/>
    <hyperlink ref="C1215" r:id="rId1022" display="C:\Users\Admin\AppData\Administrator\Desktop\106;8e56bd21-d765-468b-8c55-b64787fd249d" xr:uid="{00000000-0004-0000-0300-0000FD030000}"/>
    <hyperlink ref="C1216" r:id="rId1023" display="C:\Users\Admin\AppData\Administrator\Desktop\106;b536fe0a-b65d-4d8c-a9ef-db2bd59cee7e" xr:uid="{00000000-0004-0000-0300-0000FE030000}"/>
    <hyperlink ref="C1217" r:id="rId1024" display="C:\Users\Admin\AppData\Administrator\Desktop\106;296aac99-e40c-46c2-b10d-9c670d2e4ea2" xr:uid="{00000000-0004-0000-0300-0000FF030000}"/>
    <hyperlink ref="C1218" r:id="rId1025" display="C:\Users\Admin\AppData\Administrator\Desktop\106;224524eb-8fef-40b8-be5c-cc256db58cbe" xr:uid="{00000000-0004-0000-0300-000000040000}"/>
    <hyperlink ref="C1219" r:id="rId1026" display="C:\Users\Admin\AppData\Administrator\Desktop\106;d57cd83e-f4d4-4ff6-9076-40a4a37dc4ef" xr:uid="{00000000-0004-0000-0300-000001040000}"/>
    <hyperlink ref="C1220" r:id="rId1027" display="C:\Users\Admin\AppData\Administrator\Desktop\106;f0f24123-3766-475f-8ad0-d95427f79b35" xr:uid="{00000000-0004-0000-0300-000002040000}"/>
    <hyperlink ref="C1221" r:id="rId1028" display="C:\Users\Admin\AppData\Administrator\Desktop\106;a2b1b2ef-85dc-416e-964a-145192398605" xr:uid="{00000000-0004-0000-0300-000003040000}"/>
    <hyperlink ref="C1222" r:id="rId1029" display="C:\Users\Admin\AppData\Administrator\Desktop\106;a00e9df7-8aa4-4545-bb61-d493e77a19a3" xr:uid="{00000000-0004-0000-0300-000004040000}"/>
    <hyperlink ref="C1224" r:id="rId1030" display="C:\Users\Admin\AppData\Administrator\Desktop\106;d099a5f9-2c01-4363-9223-948e475f5916" xr:uid="{00000000-0004-0000-0300-000005040000}"/>
    <hyperlink ref="C1225" r:id="rId1031" display="C:\Users\Admin\AppData\Administrator\Desktop\106;304a0c68-ffa2-4e52-bdb2-6ae021732685" xr:uid="{00000000-0004-0000-0300-000006040000}"/>
    <hyperlink ref="C1226" r:id="rId1032" display="C:\Users\Admin\AppData\Administrator\Desktop\106;df3f4218-3da9-49a3-820d-b85700351e4c" xr:uid="{00000000-0004-0000-0300-000007040000}"/>
    <hyperlink ref="C1227" r:id="rId1033" display="C:\Users\Admin\AppData\Administrator\Desktop\106;efe54db7-01eb-4411-b72d-5185b8973487" xr:uid="{00000000-0004-0000-0300-000008040000}"/>
    <hyperlink ref="C1228" r:id="rId1034" display="C:\Users\Admin\AppData\Administrator\Desktop\106;a7affc0d-c79d-44d2-b255-a6f407cc6b4c" xr:uid="{00000000-0004-0000-0300-000009040000}"/>
    <hyperlink ref="C1229" r:id="rId1035" display="C:\Users\Admin\AppData\Administrator\Desktop\106;64adb538-43e3-4121-ae09-ebbbe50c69b9" xr:uid="{00000000-0004-0000-0300-00000A040000}"/>
    <hyperlink ref="C1230" r:id="rId1036" display="C:\Users\Admin\AppData\Administrator\Desktop\106;1e7f9949-a629-4dee-8140-8d761527f32e" xr:uid="{00000000-0004-0000-0300-00000B040000}"/>
    <hyperlink ref="C1231" r:id="rId1037" display="C:\Users\Admin\AppData\Administrator\Desktop\106;08db8117-733f-41fb-b64a-da3375a1fd99" xr:uid="{00000000-0004-0000-0300-00000C040000}"/>
    <hyperlink ref="C1232" r:id="rId1038" display="C:\Users\Admin\AppData\Administrator\Desktop\106;8a908b98-0092-4f65-9c00-f26b25a22358" xr:uid="{00000000-0004-0000-0300-00000D040000}"/>
    <hyperlink ref="C1233" r:id="rId1039" display="C:\Users\Admin\AppData\Administrator\Desktop\106;bdc7aac5-c513-4261-a66e-e070889dd30d" xr:uid="{00000000-0004-0000-0300-00000E040000}"/>
    <hyperlink ref="C1234" r:id="rId1040" display="C:\Users\Admin\AppData\Administrator\Desktop\106;a5f15454-0835-4159-8ed8-52056fb77916" xr:uid="{00000000-0004-0000-0300-00000F040000}"/>
    <hyperlink ref="C1235" r:id="rId1041" display="C:\Users\Admin\AppData\Administrator\Desktop\106;9da1c4d1-fe4d-4862-9ca4-3a40fe754374" xr:uid="{00000000-0004-0000-0300-000010040000}"/>
    <hyperlink ref="C1236" r:id="rId1042" display="C:\Users\Admin\AppData\Administrator\Desktop\106;8623dcda-1d0b-4de2-9eb1-114f06308dbc" xr:uid="{00000000-0004-0000-0300-000011040000}"/>
    <hyperlink ref="C1237" r:id="rId1043" display="C:\Users\Admin\AppData\Administrator\Desktop\106;5d3d201b-3e1a-409c-87b6-61712b203296" xr:uid="{00000000-0004-0000-0300-000012040000}"/>
    <hyperlink ref="C1238" r:id="rId1044" display="C:\Users\Admin\AppData\Administrator\Desktop\106;03aef3cf-c4a1-424a-a817-fe798d2af9a6" xr:uid="{00000000-0004-0000-0300-000013040000}"/>
    <hyperlink ref="C1239" r:id="rId1045" display="C:\Users\Admin\AppData\Administrator\Desktop\106;c1404f78-73d4-4428-b15d-446c599fa19b" xr:uid="{00000000-0004-0000-0300-000014040000}"/>
    <hyperlink ref="C1241" r:id="rId1046" display="C:\Users\Admin\AppData\Administrator\Desktop\157;49e8ce3c-6b18-4208-8f75-bd4d78d750b1" xr:uid="{00000000-0004-0000-0300-000015040000}"/>
    <hyperlink ref="C1242" r:id="rId1047" display="C:\Users\Admin\AppData\Administrator\Desktop\106;3752298d-0235-4496-98c2-a9ff947e0795" xr:uid="{00000000-0004-0000-0300-000016040000}"/>
    <hyperlink ref="C1243" r:id="rId1048" display="C:\Users\Admin\AppData\Administrator\Desktop\106;0f7fd2de-4970-4c38-9219-3ec35ddf5b45" xr:uid="{00000000-0004-0000-0300-000017040000}"/>
    <hyperlink ref="C1244" r:id="rId1049" display="C:\Users\Admin\AppData\Administrator\Desktop\106;2ac2c3f5-50f5-4a38-9ccb-ba2316ebb3cf" xr:uid="{00000000-0004-0000-0300-000018040000}"/>
    <hyperlink ref="C1245" r:id="rId1050" display="C:\Users\Admin\AppData\Administrator\Desktop\106;0e3135ec-85a8-40fd-850f-6ddc70d1c763" xr:uid="{00000000-0004-0000-0300-000019040000}"/>
    <hyperlink ref="C1246" r:id="rId1051" display="C:\Users\Admin\AppData\Administrator\Desktop\106;cd484baa-728a-44f8-a318-5041b25ccc88" xr:uid="{00000000-0004-0000-0300-00001A040000}"/>
    <hyperlink ref="C1247" r:id="rId1052" display="C:\Users\Admin\AppData\Administrator\Desktop\106;060e626d-497b-4f35-91d4-22d2c63ba8b2" xr:uid="{00000000-0004-0000-0300-00001B040000}"/>
    <hyperlink ref="C1248" r:id="rId1053" display="C:\Users\Admin\AppData\Administrator\Desktop\106;23f7b13b-e1c4-4c27-b965-2f9a266bff0f" xr:uid="{00000000-0004-0000-0300-00001C040000}"/>
    <hyperlink ref="C1249" r:id="rId1054" display="C:\Users\Admin\AppData\Administrator\Desktop\106;35bed0b1-9228-44fa-9de3-dfabbdf4afe9" xr:uid="{00000000-0004-0000-0300-00001D040000}"/>
    <hyperlink ref="C1250" r:id="rId1055" display="C:\Users\Admin\AppData\Administrator\Desktop\106;df916ef3-91b5-4c19-9382-90b0e7fc20f9" xr:uid="{00000000-0004-0000-0300-00001E040000}"/>
    <hyperlink ref="C1251" r:id="rId1056" display="C:\Users\Admin\AppData\Administrator\Desktop\106;1e004adc-4a0d-4a51-be0d-b4911a955262" xr:uid="{00000000-0004-0000-0300-00001F040000}"/>
    <hyperlink ref="C1252" r:id="rId1057" display="C:\Users\Admin\AppData\Administrator\Desktop\106;71909892-05da-44ab-83c9-ec046ce272ee" xr:uid="{00000000-0004-0000-0300-000020040000}"/>
    <hyperlink ref="C1253" r:id="rId1058" display="C:\Users\Admin\AppData\Administrator\Desktop\106;adcf7fd5-bf19-42ce-b397-eb6050bccb97" xr:uid="{00000000-0004-0000-0300-000021040000}"/>
    <hyperlink ref="C1254" r:id="rId1059" display="C:\Users\Admin\AppData\Administrator\Desktop\106;ce2dcb5e-47ef-4585-b792-7dc7a1964226" xr:uid="{00000000-0004-0000-0300-000022040000}"/>
    <hyperlink ref="C1255" r:id="rId1060" display="C:\Users\Admin\AppData\Administrator\Desktop\106;20af4e63-2599-4cd8-9f50-98643efe65ac" xr:uid="{00000000-0004-0000-0300-000023040000}"/>
    <hyperlink ref="C1256" r:id="rId1061" display="C:\Users\Admin\AppData\Administrator\Desktop\106;8e002663-5051-422a-9603-6ce44f28ed63" xr:uid="{00000000-0004-0000-0300-000024040000}"/>
    <hyperlink ref="C1257" r:id="rId1062" display="C:\Users\Admin\AppData\Administrator\Desktop\106;5ac9f630-d442-44df-ba72-200f6150b511" xr:uid="{00000000-0004-0000-0300-000025040000}"/>
    <hyperlink ref="C1258" r:id="rId1063" display="C:\Users\Admin\AppData\Administrator\Desktop\106;6ab00362-3fe3-401f-a10b-cc9fdbbbe86c" xr:uid="{00000000-0004-0000-0300-000026040000}"/>
    <hyperlink ref="C1259" r:id="rId1064" display="C:\Users\Admin\AppData\Administrator\Desktop\106;75b1dc72-4bb1-43a3-85c9-9c86873c7b79" xr:uid="{00000000-0004-0000-0300-000027040000}"/>
    <hyperlink ref="C1260" r:id="rId1065" display="C:\Users\Admin\AppData\Administrator\Desktop\106;7981abcc-dfd8-4c52-a470-6832f681bcbe" xr:uid="{00000000-0004-0000-0300-000028040000}"/>
    <hyperlink ref="C1261" r:id="rId1066" display="C:\Users\Admin\AppData\Administrator\Desktop\106;6775770c-e3e4-4db7-b4e8-7faeece1b31d" xr:uid="{00000000-0004-0000-0300-000029040000}"/>
    <hyperlink ref="C1262" r:id="rId1067" display="C:\Users\Admin\AppData\Administrator\Desktop\106;45b88301-0ed4-4bd5-85a1-ddc22820e8d5" xr:uid="{00000000-0004-0000-0300-00002A040000}"/>
    <hyperlink ref="C1263" r:id="rId1068" display="C:\Users\Admin\AppData\Administrator\Desktop\106;543a779d-b38f-46a3-9bb4-0df78b441254" xr:uid="{00000000-0004-0000-0300-00002B040000}"/>
    <hyperlink ref="C1264" r:id="rId1069" display="C:\Users\Admin\AppData\Administrator\Desktop\106;101d2cc4-2b2f-4d72-a14f-ce997803e63c" xr:uid="{00000000-0004-0000-0300-00002C040000}"/>
    <hyperlink ref="C1265" r:id="rId1070" display="C:\Users\Admin\AppData\Administrator\Desktop\106;ed66a33d-4eb1-4def-97cb-2bbb0f3fb58a" xr:uid="{00000000-0004-0000-0300-00002D040000}"/>
    <hyperlink ref="C1266" r:id="rId1071" display="C:\Users\Admin\AppData\Administrator\Desktop\106;6bb31a18-291a-4eb5-8b19-bea82dc04088" xr:uid="{00000000-0004-0000-0300-00002E040000}"/>
    <hyperlink ref="C1267" r:id="rId1072" display="C:\Users\Admin\AppData\Administrator\Desktop\106;da32d582-40d2-4b1d-ac99-8584edc5e023" xr:uid="{00000000-0004-0000-0300-00002F040000}"/>
    <hyperlink ref="C1268" r:id="rId1073" display="C:\Users\Admin\AppData\Administrator\Desktop\106;166f1da3-7348-4727-b48a-aba40760dc6b" xr:uid="{00000000-0004-0000-0300-000030040000}"/>
    <hyperlink ref="C1269" r:id="rId1074" display="C:\Users\Admin\AppData\Administrator\Desktop\106;8ab4292b-ff99-4450-9467-2cba25b48170" xr:uid="{00000000-0004-0000-0300-000031040000}"/>
    <hyperlink ref="C1270" r:id="rId1075" display="C:\Users\Admin\AppData\Administrator\Desktop\106;fd28fad6-813e-446b-b5ff-fe941ef9491a" xr:uid="{00000000-0004-0000-0300-000032040000}"/>
    <hyperlink ref="C1271" r:id="rId1076" display="C:\Users\Admin\AppData\Administrator\Desktop\106;71318a25-bb80-4d58-937a-fe7c3c787de4" xr:uid="{00000000-0004-0000-0300-000033040000}"/>
    <hyperlink ref="C1272" r:id="rId1077" display="C:\Users\Admin\AppData\Administrator\Desktop\106;8b73ff7f-6800-4f2c-8434-90e6df9a7353" xr:uid="{00000000-0004-0000-0300-000034040000}"/>
    <hyperlink ref="C1273" r:id="rId1078" display="C:\Users\Admin\AppData\Administrator\Desktop\106;fe504a18-c812-43a7-9e35-4d10a53be745" xr:uid="{00000000-0004-0000-0300-000035040000}"/>
    <hyperlink ref="C1274" r:id="rId1079" display="C:\Users\Admin\AppData\Administrator\Desktop\106;998f13af-d68c-4981-9e5e-3bec244a512d" xr:uid="{00000000-0004-0000-0300-000036040000}"/>
    <hyperlink ref="C1275" r:id="rId1080" display="C:\Users\Admin\AppData\Administrator\Desktop\106;d6c60e68-823f-4d0b-be5b-de86e16329e7" xr:uid="{00000000-0004-0000-0300-000037040000}"/>
    <hyperlink ref="C1276" r:id="rId1081" display="C:\Users\Admin\AppData\Administrator\Desktop\106;5ea4c413-38f3-4773-a67f-1a0069bfa725" xr:uid="{00000000-0004-0000-0300-000038040000}"/>
    <hyperlink ref="C1277" r:id="rId1082" display="C:\Users\Admin\AppData\Administrator\Desktop\106;0f23ed31-57a4-4812-ba49-f51732a3e845" xr:uid="{00000000-0004-0000-0300-000039040000}"/>
    <hyperlink ref="C1278" r:id="rId1083" display="C:\Users\Admin\AppData\Administrator\Desktop\106;3e98e70b-480e-4295-be52-c3298b481aa9" xr:uid="{00000000-0004-0000-0300-00003A040000}"/>
    <hyperlink ref="C1279" r:id="rId1084" display="C:\Users\Admin\AppData\Administrator\Desktop\106;a84d3bb9-df4e-499e-b2ff-25420e5602f4" xr:uid="{00000000-0004-0000-0300-00003B040000}"/>
    <hyperlink ref="C1280" r:id="rId1085" display="C:\Users\Admin\AppData\Administrator\Desktop\106;b4d80b3b-cc0a-4029-be3f-5af21414b288" xr:uid="{00000000-0004-0000-0300-00003C040000}"/>
    <hyperlink ref="C1281" r:id="rId1086" display="C:\Users\Admin\AppData\Administrator\Desktop\106;edaa2df3-f915-4ead-9021-6d7d0e75e876" xr:uid="{00000000-0004-0000-0300-00003D040000}"/>
    <hyperlink ref="C1282" r:id="rId1087" display="C:\Users\Admin\AppData\Administrator\Desktop\106;374d547b-420e-4feb-8932-a2b97085d2a9" xr:uid="{00000000-0004-0000-0300-00003E040000}"/>
    <hyperlink ref="C1283" r:id="rId1088" display="C:\Users\Admin\AppData\Administrator\Desktop\106;e390178f-cb59-4fa5-aaee-5284cd44f180" xr:uid="{00000000-0004-0000-0300-00003F040000}"/>
    <hyperlink ref="C1284" r:id="rId1089" display="C:\Users\Admin\AppData\Administrator\Desktop\106;e3a61d4b-7895-44e3-a8e6-ba34f47da601" xr:uid="{00000000-0004-0000-0300-000040040000}"/>
    <hyperlink ref="C1285" r:id="rId1090" display="C:\Users\Admin\AppData\Administrator\Desktop\106;ba8a9cd2-2943-461f-bfbf-7fc394bc71bc" xr:uid="{00000000-0004-0000-0300-000041040000}"/>
    <hyperlink ref="C1286" r:id="rId1091" display="C:\Users\Admin\AppData\Administrator\Desktop\106;f402abf9-be5e-42d8-9fa8-fec84fb2bb3a" xr:uid="{00000000-0004-0000-0300-000042040000}"/>
    <hyperlink ref="C1287" r:id="rId1092" display="C:\Users\Admin\AppData\Administrator\Desktop\106;89d65527-02bf-46da-8746-8d6c6a2bddd3" xr:uid="{00000000-0004-0000-0300-000043040000}"/>
    <hyperlink ref="C1288" r:id="rId1093" display="C:\Users\Admin\AppData\Administrator\Desktop\106;a44a97ce-a2e1-4402-b4a9-4da0a53ff6ad" xr:uid="{00000000-0004-0000-0300-000044040000}"/>
    <hyperlink ref="C1289" r:id="rId1094" display="C:\Users\Admin\AppData\Administrator\Desktop\106;51d12f60-7421-4414-b616-c6603c107b2a" xr:uid="{00000000-0004-0000-0300-000045040000}"/>
    <hyperlink ref="C1290" r:id="rId1095" display="C:\Users\Admin\AppData\Administrator\Desktop\106;4e9a2144-358a-47eb-8cd0-a248b8077ed3" xr:uid="{00000000-0004-0000-0300-000046040000}"/>
    <hyperlink ref="C1291" r:id="rId1096" display="C:\Users\Admin\AppData\Administrator\Desktop\106;967d1d25-6c69-42fe-9be8-9bde34f24aa6" xr:uid="{00000000-0004-0000-0300-000047040000}"/>
    <hyperlink ref="C1292" r:id="rId1097" display="C:\Users\Admin\AppData\Administrator\Desktop\106;cd3dfc62-c30d-4dad-8aee-82f3e7ac51a4" xr:uid="{00000000-0004-0000-0300-000048040000}"/>
    <hyperlink ref="C1293" r:id="rId1098" display="C:\Users\Admin\AppData\Administrator\Desktop\106;8d5b84f3-8c42-4868-9694-91fd71ceefca" xr:uid="{00000000-0004-0000-0300-000049040000}"/>
    <hyperlink ref="C1294" r:id="rId1099" display="C:\Users\Admin\AppData\Administrator\Desktop\106;0849663e-c4c6-4805-9030-6e094c5a06ec" xr:uid="{00000000-0004-0000-0300-00004A040000}"/>
    <hyperlink ref="C1295" r:id="rId1100" display="C:\Users\Admin\AppData\Administrator\Desktop\106;ed8481e4-3aca-4039-ad79-b2f85badbe9a" xr:uid="{00000000-0004-0000-0300-00004B040000}"/>
    <hyperlink ref="C1296" r:id="rId1101" display="C:\Users\Admin\AppData\Administrator\Desktop\106;80918b37-15f1-4ae3-a9ee-3947fd51735f" xr:uid="{00000000-0004-0000-0300-00004C040000}"/>
    <hyperlink ref="C1297" r:id="rId1102" display="C:\Users\Admin\AppData\Administrator\Desktop\106;f236b894-f9ee-43ae-a59d-9dfe09cd821b" xr:uid="{00000000-0004-0000-0300-00004D040000}"/>
    <hyperlink ref="C1298" r:id="rId1103" display="C:\Users\Admin\AppData\Administrator\Desktop\106;41964f36-5c8f-4351-8e4a-62d70ace1dd7" xr:uid="{00000000-0004-0000-0300-00004E040000}"/>
    <hyperlink ref="C1299" r:id="rId1104" display="C:\Users\Admin\AppData\Administrator\Desktop\106;0f02f6fb-4a66-4309-80e6-3148c4820cf8" xr:uid="{00000000-0004-0000-0300-00004F040000}"/>
    <hyperlink ref="C1300" r:id="rId1105" display="C:\Users\Admin\AppData\Administrator\Desktop\106;2fd1562d-89b8-4d20-8ee2-b4c64257ca47" xr:uid="{00000000-0004-0000-0300-000050040000}"/>
    <hyperlink ref="C1301" r:id="rId1106" display="C:\Users\Admin\AppData\Administrator\Desktop\106;6520d2dc-dc40-471c-b485-06bc46097cd1" xr:uid="{00000000-0004-0000-0300-000051040000}"/>
    <hyperlink ref="C1302" r:id="rId1107" display="C:\Users\Admin\AppData\Administrator\Desktop\106;354ac784-aac3-43c6-8e9f-720108712036" xr:uid="{00000000-0004-0000-0300-000052040000}"/>
    <hyperlink ref="C1303" r:id="rId1108" display="C:\Users\Admin\AppData\Administrator\Desktop\106;1af9877f-53b2-488e-b039-8a3349441d39" xr:uid="{00000000-0004-0000-0300-000053040000}"/>
    <hyperlink ref="C1304" r:id="rId1109" display="C:\Users\Admin\AppData\Administrator\Desktop\106;6ba00553-73c3-4f91-8520-5a4d5afb4952" xr:uid="{00000000-0004-0000-0300-000054040000}"/>
    <hyperlink ref="C1305" r:id="rId1110" display="C:\Users\Admin\AppData\Administrator\Desktop\106;dbb707c7-3e8d-4e15-a0f1-c55464f7bf5b" xr:uid="{00000000-0004-0000-0300-000055040000}"/>
    <hyperlink ref="C1306" r:id="rId1111" display="C:\Users\Admin\AppData\Administrator\Desktop\106;f17dc031-300d-47f3-ab55-06c9f9a98b71" xr:uid="{00000000-0004-0000-0300-000056040000}"/>
    <hyperlink ref="C1307" r:id="rId1112" display="C:\Users\Admin\AppData\Administrator\Desktop\106;da09e85d-96e7-4edb-9589-3efbc22f543f" xr:uid="{00000000-0004-0000-0300-000057040000}"/>
    <hyperlink ref="C1308" r:id="rId1113" display="C:\Users\Admin\AppData\Administrator\Desktop\106;cddefe64-c753-40cd-bf8c-d23d11d2ca20" xr:uid="{00000000-0004-0000-0300-000058040000}"/>
    <hyperlink ref="C1309" r:id="rId1114" display="C:\Users\Admin\AppData\Administrator\Desktop\106;94891542-0710-4e74-88c8-2637be7ef790" xr:uid="{00000000-0004-0000-0300-000059040000}"/>
    <hyperlink ref="C1310" r:id="rId1115" display="C:\Users\Admin\AppData\Administrator\Desktop\106;7d4623a5-8273-416d-8526-734bf51f85a4" xr:uid="{00000000-0004-0000-0300-00005A040000}"/>
    <hyperlink ref="C1311" r:id="rId1116" display="C:\Users\Admin\AppData\Administrator\Desktop\106;b104312b-5cb3-4409-b034-f3df75511696" xr:uid="{00000000-0004-0000-0300-00005B040000}"/>
    <hyperlink ref="C1312" r:id="rId1117" display="C:\Users\Admin\AppData\Administrator\Desktop\106;f76a1e3d-5c30-4bea-879c-89b14b48b534" xr:uid="{00000000-0004-0000-0300-00005C040000}"/>
    <hyperlink ref="C1313" r:id="rId1118" display="C:\Users\Admin\AppData\Administrator\Desktop\106;951132b5-55e2-4896-9075-242bbc978ef5" xr:uid="{00000000-0004-0000-0300-00005D040000}"/>
    <hyperlink ref="C1314" r:id="rId1119" display="C:\Users\Admin\AppData\Administrator\Desktop\106;b38ebb95-7421-4de0-b445-60b326af2c4a" xr:uid="{00000000-0004-0000-0300-00005E040000}"/>
    <hyperlink ref="C1315" r:id="rId1120" display="C:\Users\Admin\AppData\Administrator\Desktop\106;12b28f6b-493a-497f-8d94-b198e9c46d58" xr:uid="{00000000-0004-0000-0300-00005F040000}"/>
    <hyperlink ref="C1316" r:id="rId1121" display="C:\Users\Admin\AppData\Administrator\Desktop\106;d328e33e-f172-42fd-9e14-c361ee352d6a" xr:uid="{00000000-0004-0000-0300-000060040000}"/>
    <hyperlink ref="C1317" r:id="rId1122" display="C:\Users\Admin\AppData\Administrator\Desktop\106;c1404f78-73d4-4428-b15d-446c599fa19b" xr:uid="{00000000-0004-0000-0300-000061040000}"/>
    <hyperlink ref="C1318" r:id="rId1123" display="C:\Users\Admin\AppData\Administrator\Desktop\106;0a2a95bd-eb5f-4022-8358-732e795a5941" xr:uid="{00000000-0004-0000-0300-000062040000}"/>
    <hyperlink ref="C1319" r:id="rId1124" display="C:\Users\Admin\AppData\Administrator\Desktop\106;ec17da56-70e5-4d69-a03b-b60073b2ed7d" xr:uid="{00000000-0004-0000-0300-000063040000}"/>
    <hyperlink ref="C1320" r:id="rId1125" display="C:\Users\Admin\AppData\Administrator\Desktop\106;f26aa61e-b2d7-40ac-8e06-d2364d818865" xr:uid="{00000000-0004-0000-0300-000064040000}"/>
    <hyperlink ref="C1324" r:id="rId1126" display="C:\Users\Admin\AppData\Administrator\Desktop\106;d13762af-40de-4089-bfd5-e3f038ba5e6b" xr:uid="{00000000-0004-0000-0300-000065040000}"/>
    <hyperlink ref="C1328" r:id="rId1127" display="C:\Users\Admin\AppData\Administrator\Desktop\401;7bd5cfe8-b738-424c-8192-0adc63c6922a" xr:uid="{00000000-0004-0000-0300-000066040000}"/>
    <hyperlink ref="C1329" r:id="rId1128" display="C:\Users\Admin\AppData\Administrator\Desktop\401;415272b0-f168-468b-903d-c85167bbf305" xr:uid="{00000000-0004-0000-0300-000067040000}"/>
    <hyperlink ref="C1331" r:id="rId1129" display="C:\Users\Admin\AppData\Administrator\Desktop\401;7bd5cfe8-b738-424c-8192-0adc63c6922a" xr:uid="{00000000-0004-0000-0300-000068040000}"/>
    <hyperlink ref="C1336" r:id="rId1130" display="C:\Users\Admin\AppData\Administrator\Desktop\157;476e41ed-f8e9-4f6a-b4a8-e5bfb39400d8" xr:uid="{00000000-0004-0000-0300-000069040000}"/>
    <hyperlink ref="C1337" r:id="rId1131" display="C:\Users\Admin\AppData\Administrator\Desktop\106;16f1c9ce-efc6-4183-a75a-9cdd6d92f163" xr:uid="{00000000-0004-0000-0300-00006A040000}"/>
    <hyperlink ref="C1346" r:id="rId1132" display="C:\Users\Admin\AppData\Administrator\Desktop\106;92508560-3313-47b6-b876-da73fc56098b" xr:uid="{00000000-0004-0000-0300-00006B040000}"/>
    <hyperlink ref="C1351" r:id="rId1133" display="C:\Users\Admin\AppData\Administrator\Desktop\56;d7b921eb-8c66-43f9-80fc-0d08df82f80d" xr:uid="{00000000-0004-0000-0300-00006C040000}"/>
    <hyperlink ref="C1352" r:id="rId1134" display="C:\Users\Admin\AppData\Administrator\Desktop\56;7d1179e3-a38b-4613-9212-d0cd9c069e10" xr:uid="{00000000-0004-0000-0300-00006D040000}"/>
    <hyperlink ref="C1353" r:id="rId1135" display="C:\Users\Admin\AppData\Administrator\Desktop\56;2f37d419-c41d-476c-baa1-ce4a1b1d8fa8" xr:uid="{00000000-0004-0000-0300-00006E040000}"/>
    <hyperlink ref="C1354" r:id="rId1136" display="C:\Users\Admin\AppData\Administrator\Desktop\56;7fe9afb9-e6d9-42e1-951f-fc63c4664df5" xr:uid="{00000000-0004-0000-0300-00006F040000}"/>
    <hyperlink ref="C1355" r:id="rId1137" display="C:\Users\Admin\AppData\Administrator\Desktop\56;c6667fdc-fbe9-4423-b912-96b54d00f1ca" xr:uid="{00000000-0004-0000-0300-000070040000}"/>
    <hyperlink ref="C1356" r:id="rId1138" display="C:\Users\Admin\AppData\Administrator\Desktop\56;737ff217-8c63-4f88-a0ba-7d01e539fa61" xr:uid="{00000000-0004-0000-0300-000071040000}"/>
    <hyperlink ref="C1357" r:id="rId1139" display="C:\Users\Admin\AppData\Administrator\Desktop\56;1d27fd69-a968-43e8-9e6e-4be34587cfa3" xr:uid="{00000000-0004-0000-0300-000072040000}"/>
    <hyperlink ref="C1359" r:id="rId1140" display="C:\Users\Admin\AppData\Administrator\Desktop\56;9d048a72-a625-4dd7-a7be-a3422f116050" xr:uid="{00000000-0004-0000-0300-000073040000}"/>
    <hyperlink ref="C1360" r:id="rId1141" display="C:\Users\Admin\AppData\Administrator\Desktop\56;8e8e49a0-c69c-4867-9fa4-16cf06385368" xr:uid="{00000000-0004-0000-0300-000074040000}"/>
    <hyperlink ref="C1361" r:id="rId1142" display="C:\Users\Admin\AppData\Administrator\Desktop\56;fb352a24-1015-48c9-93e1-585f72453010" xr:uid="{00000000-0004-0000-0300-000075040000}"/>
    <hyperlink ref="C1362" r:id="rId1143" display="C:\Users\Admin\AppData\Administrator\Desktop\56;c01c2aaa-e3d4-4b4e-bf76-7df62b4a25c8" xr:uid="{00000000-0004-0000-0300-000076040000}"/>
    <hyperlink ref="C1363" r:id="rId1144" display="C:\Users\Admin\AppData\Administrator\Desktop\56;0657f4d4-cda4-4ec0-b632-fc9f69780286" xr:uid="{00000000-0004-0000-0300-000077040000}"/>
    <hyperlink ref="C1364" r:id="rId1145" display="C:\Users\Admin\AppData\Administrator\Desktop\56;c0dbacb7-45ef-421a-b65b-d636656a9bb8" xr:uid="{00000000-0004-0000-0300-000078040000}"/>
    <hyperlink ref="C1365" r:id="rId1146" display="C:\Users\Admin\AppData\Administrator\Desktop\56;0466258b-dd72-4d7c-8ce1-8892e014e867" xr:uid="{00000000-0004-0000-0300-000079040000}"/>
    <hyperlink ref="C1366" r:id="rId1147" display="C:\Users\Admin\AppData\Administrator\Desktop\56;d9257d96-1919-4854-a72d-2319e06d44d1" xr:uid="{00000000-0004-0000-0300-00007A040000}"/>
    <hyperlink ref="C1368" r:id="rId1148" display="C:\Users\Admin\AppData\Administrator\Desktop\56;23e8f1ea-aa0d-473e-8af0-78b85e86a85f" xr:uid="{00000000-0004-0000-0300-00007B040000}"/>
    <hyperlink ref="C1369" r:id="rId1149" display="C:\Users\Admin\AppData\Administrator\Desktop\56;4193a0f6-166c-4818-a5dd-19eb393fbeb5" xr:uid="{00000000-0004-0000-0300-00007C040000}"/>
    <hyperlink ref="C1373" r:id="rId1150" display="C:\Users\Admin\AppData\Administrator\Desktop\56;ccdd4a8f-ff7a-4d03-81c2-58ce5f1c169a" xr:uid="{00000000-0004-0000-0300-00007D040000}"/>
    <hyperlink ref="C1374" r:id="rId1151" display="C:\Users\Admin\AppData\Administrator\Desktop\56;08d58272-630e-448d-8734-101f203377a5" xr:uid="{00000000-0004-0000-0300-00007E040000}"/>
    <hyperlink ref="C1375" r:id="rId1152" display="C:\Users\Admin\AppData\Administrator\Desktop\56;2643af63-1091-4aa4-a3ca-86a901b39cdb" xr:uid="{00000000-0004-0000-0300-00007F040000}"/>
    <hyperlink ref="C1376" r:id="rId1153" display="C:\Users\Admin\AppData\Administrator\Desktop\56;856bd662-4613-487e-a04a-3d6c9027e27e" xr:uid="{00000000-0004-0000-0300-000080040000}"/>
    <hyperlink ref="C1377" r:id="rId1154" display="C:\Users\Admin\AppData\Administrator\Desktop\56;520b5ecb-742c-4885-8402-af0ce53ca3db" xr:uid="{00000000-0004-0000-0300-000081040000}"/>
    <hyperlink ref="C1378" r:id="rId1155" display="C:\Users\Admin\AppData\Administrator\Desktop\56;06acbba7-395c-4aea-8bfa-d6ec9ceeeef4" xr:uid="{00000000-0004-0000-0300-000082040000}"/>
    <hyperlink ref="C1379" r:id="rId1156" display="C:\Users\Admin\AppData\Administrator\Desktop\56;6f76cf8a-5d08-4ec4-b02d-cd5b37834a57" xr:uid="{00000000-0004-0000-0300-000083040000}"/>
    <hyperlink ref="C1380" r:id="rId1157" display="C:\Users\Admin\AppData\Administrator\Desktop\56;ebe8ad4b-b34b-417f-bb58-c11a3f6c9be0" xr:uid="{00000000-0004-0000-0300-000084040000}"/>
    <hyperlink ref="C1381" r:id="rId1158" display="C:\Users\Admin\AppData\Administrator\Desktop\56;b482f0a4-d070-4aa1-a6f0-25afa1fb113f" xr:uid="{00000000-0004-0000-0300-000085040000}"/>
    <hyperlink ref="C1382" r:id="rId1159" display="C:\Users\Admin\AppData\Administrator\Desktop\56;c25a6dfb-d6ac-45a9-9790-ad22a2b39444" xr:uid="{00000000-0004-0000-0300-000086040000}"/>
    <hyperlink ref="C1383" r:id="rId1160" display="C:\Users\Admin\AppData\Administrator\Desktop\56;e6050f78-703b-44d9-a58b-af8efe80fe1c" xr:uid="{00000000-0004-0000-0300-000087040000}"/>
    <hyperlink ref="C1384" r:id="rId1161" display="C:\Users\Admin\AppData\Administrator\Desktop\56;39765faf-8e7b-4231-8ed0-fae915aaa93f" xr:uid="{00000000-0004-0000-0300-000088040000}"/>
    <hyperlink ref="C1385" r:id="rId1162" display="C:\Users\Admin\AppData\Administrator\Desktop\56;14fc0cf3-9ca5-4255-86c0-e3e7bc178591" xr:uid="{00000000-0004-0000-0300-000089040000}"/>
    <hyperlink ref="C1386" r:id="rId1163" display="C:\Users\Admin\AppData\Administrator\Desktop\56;20baa0aa-95de-47e0-91f5-85d705ddc271" xr:uid="{00000000-0004-0000-0300-00008A040000}"/>
    <hyperlink ref="C1387" r:id="rId1164" display="C:\Users\Admin\AppData\Administrator\Desktop\56;c0b5a8e0-81e9-4e45-8fed-88e430227754" xr:uid="{00000000-0004-0000-0300-00008B040000}"/>
    <hyperlink ref="C1388" r:id="rId1165" display="C:\Users\Admin\AppData\Administrator\Desktop\56;37111932-86c7-415d-a07d-e35d096c5be1" xr:uid="{00000000-0004-0000-0300-00008C040000}"/>
    <hyperlink ref="C1389" r:id="rId1166" display="C:\Users\Admin\AppData\Administrator\Desktop\56;b574c44f-c850-4af4-a92a-5931b87ba634" xr:uid="{00000000-0004-0000-0300-00008D040000}"/>
    <hyperlink ref="C1390" r:id="rId1167" display="C:\Users\Admin\AppData\Administrator\Desktop\56;bed31992-a62a-4984-9b3e-60728ca564d3" xr:uid="{00000000-0004-0000-0300-00008E040000}"/>
    <hyperlink ref="C1391" r:id="rId1168" display="C:\Users\Admin\AppData\Administrator\Desktop\56;a16dc76f-6df1-4dce-a42a-1aa61c0da59d" xr:uid="{00000000-0004-0000-0300-00008F040000}"/>
    <hyperlink ref="C1392" r:id="rId1169" display="C:\Users\Admin\AppData\Administrator\Desktop\106;ade8dc7b-57aa-4748-bb57-69b3b927e1a8" xr:uid="{00000000-0004-0000-0300-000090040000}"/>
    <hyperlink ref="C1393" r:id="rId1170" display="C:\Users\Admin\AppData\Administrator\Desktop\56;ce9aaa54-17f5-4cd6-b76d-5e66d4b5ceef" xr:uid="{00000000-0004-0000-0300-000091040000}"/>
    <hyperlink ref="C1394" r:id="rId1171" display="C:\Users\Admin\AppData\Administrator\Desktop\106;2124ff7d-42f5-49ed-b1cd-16c54b5ac3fe" xr:uid="{00000000-0004-0000-0300-000092040000}"/>
    <hyperlink ref="C1395" r:id="rId1172" display="C:\Users\Admin\AppData\Administrator\Desktop\106;fa233e53-4674-4fe4-9e6d-a5a443c915be" xr:uid="{00000000-0004-0000-0300-000093040000}"/>
    <hyperlink ref="C1399" r:id="rId1173" display="C:\Users\Admin\AppData\Administrator\Desktop\56;7b4e0644-51f7-4c0f-b3b5-aa51ea6f3a30" xr:uid="{00000000-0004-0000-0300-000094040000}"/>
    <hyperlink ref="C1400" r:id="rId1174" display="C:\Users\Admin\AppData\Administrator\Desktop\56;86f446eb-02eb-4d32-80eb-691c409b1dc9" xr:uid="{00000000-0004-0000-0300-000095040000}"/>
    <hyperlink ref="C1401" r:id="rId1175" display="C:\Users\Admin\AppData\Administrator\Desktop\56;93bda271-dbe0-4b89-a348-a8c13a11f9a6" xr:uid="{00000000-0004-0000-0300-000096040000}"/>
    <hyperlink ref="C1402" r:id="rId1176" display="C:\Users\Admin\AppData\Administrator\Desktop\56;b379a971-e396-4e2e-b193-b8d3d04ba3c6" xr:uid="{00000000-0004-0000-0300-000097040000}"/>
    <hyperlink ref="C1403" r:id="rId1177" display="C:\Users\Admin\AppData\Administrator\Desktop\56;124c08b7-e1ea-407f-af94-46d3133db2dc" xr:uid="{00000000-0004-0000-0300-000098040000}"/>
    <hyperlink ref="C1404" r:id="rId1178" display="C:\Users\Admin\AppData\Administrator\Desktop\56;ef7ef41a-8d16-4775-be82-9cc05a1fcc47" xr:uid="{00000000-0004-0000-0300-000099040000}"/>
    <hyperlink ref="C1405" r:id="rId1179" display="C:\Users\Admin\AppData\Administrator\Desktop\56;20655b0e-d16f-40cb-a8e6-5b93b1a5f83b" xr:uid="{00000000-0004-0000-0300-00009A040000}"/>
    <hyperlink ref="C1406" r:id="rId1180" display="C:\Users\Admin\AppData\Administrator\Desktop\56;2f835b96-1235-490e-8252-6e0912bb3cbf" xr:uid="{00000000-0004-0000-0300-00009B040000}"/>
    <hyperlink ref="C1407" r:id="rId1181" display="C:\Users\Admin\AppData\Administrator\Desktop\56;18744774-fe39-437f-aecc-34305c6e0d3b" xr:uid="{00000000-0004-0000-0300-00009C040000}"/>
    <hyperlink ref="C1408" r:id="rId1182" display="C:\Users\Admin\AppData\Administrator\Desktop\56;b0c480f4-929b-4823-a914-67899972fd83" xr:uid="{00000000-0004-0000-0300-00009D040000}"/>
    <hyperlink ref="C1409" r:id="rId1183" display="C:\Users\Admin\AppData\Administrator\Desktop\56;9b63c658-3279-42ad-97c2-09db02c5cdd7" xr:uid="{00000000-0004-0000-0300-00009E040000}"/>
    <hyperlink ref="C1410" r:id="rId1184" display="C:\Users\Admin\AppData\Administrator\Desktop\56;9e132d42-2bae-4196-b1c8-6eb06e9fb450" xr:uid="{00000000-0004-0000-0300-00009F040000}"/>
    <hyperlink ref="C1411" r:id="rId1185" display="C:\Users\Admin\AppData\Administrator\Desktop\56;18897a87-daf3-4735-b86a-5f1ff6673023" xr:uid="{00000000-0004-0000-0300-0000A0040000}"/>
    <hyperlink ref="C1413" r:id="rId1186" display="C:\Users\Admin\AppData\Administrator\Desktop\56;c785cd10-3546-48dd-92b5-79a240483ce2" xr:uid="{00000000-0004-0000-0300-0000A1040000}"/>
    <hyperlink ref="C1414" r:id="rId1187" display="C:\Users\Admin\AppData\Administrator\Desktop\56;600d1347-54c5-4f4c-bb33-4f3f0029995f" xr:uid="{00000000-0004-0000-0300-0000A2040000}"/>
    <hyperlink ref="C1416" r:id="rId1188" display="C:\Users\Admin\AppData\Administrator\Desktop\56;01eab759-d471-4a5b-b2a0-b48dd3c07976" xr:uid="{00000000-0004-0000-0300-0000A3040000}"/>
    <hyperlink ref="C1417" r:id="rId1189" display="C:\Users\Admin\AppData\Administrator\Desktop\56;ace9a9f9-dde4-4e73-9f76-2f2deab05ac9" xr:uid="{00000000-0004-0000-0300-0000A4040000}"/>
    <hyperlink ref="C1418" r:id="rId1190" display="C:\Users\Admin\AppData\Administrator\Desktop\56;9bb374f1-3f22-46a6-a687-d79bd4373a79" xr:uid="{00000000-0004-0000-0300-0000A5040000}"/>
    <hyperlink ref="C1419" r:id="rId1191" display="C:\Users\Admin\AppData\Administrator\Desktop\56;063a9561-1c06-4b0e-8f38-a205252037d4" xr:uid="{00000000-0004-0000-0300-0000A6040000}"/>
    <hyperlink ref="C1420" r:id="rId1192" display="C:\Users\Admin\AppData\Administrator\Desktop\56;fb62f9bb-d0da-436d-a55e-131f7ccc0c71" xr:uid="{00000000-0004-0000-0300-0000A7040000}"/>
    <hyperlink ref="C1421" r:id="rId1193" display="C:\Users\Admin\AppData\Administrator\Desktop\56;aa981daa-02ca-4720-b5f3-1239ea163beb" xr:uid="{00000000-0004-0000-0300-0000A8040000}"/>
    <hyperlink ref="C1422" r:id="rId1194" display="C:\Users\Admin\AppData\Administrator\Desktop\56;a1b31b99-0a68-45c4-9b0d-996235725dea" xr:uid="{00000000-0004-0000-0300-0000A9040000}"/>
    <hyperlink ref="C1423" r:id="rId1195" display="C:\Users\Admin\AppData\Administrator\Desktop\56;cd568a0f-0a25-4d97-a9c3-91e948f3ba9e" xr:uid="{00000000-0004-0000-0300-0000AA040000}"/>
    <hyperlink ref="C1424" r:id="rId1196" display="C:\Users\Admin\AppData\Administrator\Desktop\56;6a25162f-a7f4-46ef-930c-5fb3e314b3d7" xr:uid="{00000000-0004-0000-0300-0000AB040000}"/>
    <hyperlink ref="C1425" r:id="rId1197" display="C:\Users\Admin\AppData\Administrator\Desktop\56;74119feb-7e3d-4bfd-b335-3dab57485cb5" xr:uid="{00000000-0004-0000-0300-0000AC040000}"/>
    <hyperlink ref="C1426" r:id="rId1198" display="C:\Users\Admin\AppData\Administrator\Desktop\56;3dada262-4b4a-4161-9c56-c0e0940a117a" xr:uid="{00000000-0004-0000-0300-0000AD040000}"/>
    <hyperlink ref="C1427" r:id="rId1199" display="C:\Users\Admin\AppData\Administrator\Desktop\56;153ea40d-2af2-4268-9d13-12e0f9951386" xr:uid="{00000000-0004-0000-0300-0000AE040000}"/>
    <hyperlink ref="C1428" r:id="rId1200" display="C:\Users\Admin\AppData\Administrator\Desktop\56;20e3d33c-a71d-40a9-8367-de2072e93874" xr:uid="{00000000-0004-0000-0300-0000AF040000}"/>
    <hyperlink ref="C1430" r:id="rId1201" display="C:\Users\Admin\AppData\Administrator\Desktop\56;7ec986d4-b9d6-489b-8340-d3802da93cf1" xr:uid="{00000000-0004-0000-0300-0000B0040000}"/>
    <hyperlink ref="C1431" r:id="rId1202" display="C:\Users\Admin\AppData\Administrator\Desktop\56;72141c8d-d0e0-40de-962c-6422e0cbb871" xr:uid="{00000000-0004-0000-0300-0000B1040000}"/>
    <hyperlink ref="C1432" r:id="rId1203" display="C:\Users\Admin\AppData\Administrator\Desktop\56;92fcdee5-98cd-4236-9845-18e7ba6020af" xr:uid="{00000000-0004-0000-0300-0000B2040000}"/>
    <hyperlink ref="C1433" r:id="rId1204" display="C:\Users\Admin\AppData\Administrator\Desktop\56;b63979f9-0f3e-422a-b9d5-95ad0f57f369" xr:uid="{00000000-0004-0000-0300-0000B3040000}"/>
    <hyperlink ref="C1434" r:id="rId1205" display="C:\Users\Admin\AppData\Administrator\Desktop\56;76bd990c-efe1-4873-b7a2-d973d7df3ff6" xr:uid="{00000000-0004-0000-0300-0000B4040000}"/>
    <hyperlink ref="C1435" r:id="rId1206" display="C:\Users\Admin\AppData\Administrator\Desktop\56;9e6fded9-40ee-43be-a1c5-5d3dcfc2af33" xr:uid="{00000000-0004-0000-0300-0000B5040000}"/>
    <hyperlink ref="C1436" r:id="rId1207" display="C:\Users\Admin\AppData\Administrator\Desktop\401;b2658bd7-d655-4ff7-a320-21e3395b21fb" xr:uid="{00000000-0004-0000-0300-0000B6040000}"/>
    <hyperlink ref="C1437" r:id="rId1208" display="C:\Users\Admin\AppData\Administrator\Desktop\56;88353b9c-d1e6-472a-a96d-78efeea58779" xr:uid="{00000000-0004-0000-0300-0000B7040000}"/>
    <hyperlink ref="C1439" r:id="rId1209" display="C:\Users\Admin\AppData\Administrator\Desktop\56;3139c55d-5775-4919-9405-b22c74cc0f82" xr:uid="{00000000-0004-0000-0300-0000B8040000}"/>
    <hyperlink ref="C1440" r:id="rId1210" display="C:\Users\Admin\AppData\Administrator\Desktop\56;c2d1ce6a-d12d-4199-a248-e37b0f135eae" xr:uid="{00000000-0004-0000-0300-0000B9040000}"/>
    <hyperlink ref="C1441" r:id="rId1211" display="C:\Users\Admin\AppData\Administrator\Desktop\56;c75f769d-0866-4b51-9326-2135113398be" xr:uid="{00000000-0004-0000-0300-0000BA040000}"/>
    <hyperlink ref="C1442" r:id="rId1212" display="C:\Users\Admin\AppData\Administrator\Desktop\56;16196ce1-6561-486d-a828-2eabe576d76a" xr:uid="{00000000-0004-0000-0300-0000BB040000}"/>
    <hyperlink ref="C1446" r:id="rId1213" display="C:\Users\Admin\AppData\Administrator\Desktop\56;88353b9c-d1e6-472a-a96d-78efeea58779" xr:uid="{00000000-0004-0000-0300-0000BC040000}"/>
    <hyperlink ref="C1448" r:id="rId1214" display="C:\Users\Admin\AppData\Administrator\Desktop\106;d85e8f3c-8c29-4b2c-826d-52bfb66c2b1b" xr:uid="{00000000-0004-0000-0300-0000BD040000}"/>
    <hyperlink ref="C1449" r:id="rId1215" display="C:\Users\Admin\AppData\Administrator\Desktop\106;fe257bd2-8c75-4dc4-b78d-1f39f31bc4cd" xr:uid="{00000000-0004-0000-0300-0000BE040000}"/>
    <hyperlink ref="C1450" r:id="rId1216" display="C:\Users\Admin\AppData\Administrator\Desktop\106;a22a2dfa-04c2-45c6-a766-64e6e3369a70" xr:uid="{00000000-0004-0000-0300-0000BF040000}"/>
    <hyperlink ref="C1451" r:id="rId1217" display="C:\Users\Admin\AppData\Administrator\Desktop\106;d7a5ecce-cc03-4f88-9273-27f40f112b20" xr:uid="{00000000-0004-0000-0300-0000C0040000}"/>
    <hyperlink ref="C1452" r:id="rId1218" display="C:\Users\Admin\AppData\Administrator\Desktop\106;cee7d5fe-2e77-42ca-a9ac-8a89583081e2" xr:uid="{00000000-0004-0000-0300-0000C1040000}"/>
    <hyperlink ref="C1453" r:id="rId1219" display="C:\Users\Admin\AppData\Administrator\Desktop\106;d246f3b0-5f4b-4de8-a548-bc7bf8a72f3a" xr:uid="{00000000-0004-0000-0300-0000C2040000}"/>
    <hyperlink ref="C1454" r:id="rId1220" display="C:\Users\Admin\AppData\Administrator\Desktop\106;c048a2da-4291-49a8-a64a-85c8f494b0cf" xr:uid="{00000000-0004-0000-0300-0000C3040000}"/>
    <hyperlink ref="C1455" r:id="rId1221" display="C:\Users\Admin\AppData\Administrator\Desktop\106;3033e46c-795d-4460-8121-67529d8aecc5" xr:uid="{00000000-0004-0000-0300-0000C4040000}"/>
    <hyperlink ref="C1456" r:id="rId1222" display="C:\Users\Admin\AppData\Administrator\Desktop\106;ffd2d179-6783-40da-9eae-d3cf27d508b6" xr:uid="{00000000-0004-0000-0300-0000C5040000}"/>
    <hyperlink ref="C1457" r:id="rId1223" display="C:\Users\Admin\AppData\Administrator\Desktop\106;0812f804-7b54-4555-8712-a418bcf42e2a" xr:uid="{00000000-0004-0000-0300-0000C6040000}"/>
    <hyperlink ref="C1458" r:id="rId1224" display="C:\Users\Admin\AppData\Administrator\Desktop\106;5dbebf68-43db-4a80-9202-e8e5f362490b" xr:uid="{00000000-0004-0000-0300-0000C7040000}"/>
    <hyperlink ref="C1459" r:id="rId1225" display="C:\Users\Admin\AppData\Administrator\Desktop\106;708d2c90-4a39-4012-abec-f368f0b40dea" xr:uid="{00000000-0004-0000-0300-0000C8040000}"/>
    <hyperlink ref="C1460" r:id="rId1226" display="C:\Users\Admin\AppData\Administrator\Desktop\106;c95ab9f5-45aa-4cbf-b8ba-002d9509057b" xr:uid="{00000000-0004-0000-0300-0000C9040000}"/>
    <hyperlink ref="C1461" r:id="rId1227" display="C:\Users\Admin\AppData\Administrator\Desktop\106;db59ad75-39fe-4ae5-aa64-61c1c2ea7ec0" xr:uid="{00000000-0004-0000-0300-0000CA040000}"/>
    <hyperlink ref="C1462" r:id="rId1228" display="C:\Users\Admin\AppData\Administrator\Desktop\106;21ffa134-9102-450b-ae01-c992207e087e" xr:uid="{00000000-0004-0000-0300-0000CB040000}"/>
    <hyperlink ref="C1463" r:id="rId1229" display="C:\Users\Admin\AppData\Administrator\Desktop\106;bf067136-b695-4f44-84a2-527b3766372c" xr:uid="{00000000-0004-0000-0300-0000CC040000}"/>
    <hyperlink ref="C1464" r:id="rId1230" display="C:\Users\Admin\AppData\Administrator\Desktop\106;c914afec-bf95-4795-8559-9e03b55324cd" xr:uid="{00000000-0004-0000-0300-0000CD040000}"/>
    <hyperlink ref="C1465" r:id="rId1231" display="C:\Users\Admin\AppData\Administrator\Desktop\106;f525ffc8-cd82-410e-b06f-91fc026f4ba7" xr:uid="{00000000-0004-0000-0300-0000CE040000}"/>
    <hyperlink ref="C1466" r:id="rId1232" display="C:\Users\Admin\AppData\Administrator\Desktop\106;475f39bc-3edc-423c-a6fb-e0a404549f64" xr:uid="{00000000-0004-0000-0300-0000CF040000}"/>
    <hyperlink ref="C1467" r:id="rId1233" display="C:\Users\Admin\AppData\Administrator\Desktop\106;8c5c10ad-104e-43d6-9296-d55501a6bd79" xr:uid="{00000000-0004-0000-0300-0000D0040000}"/>
    <hyperlink ref="C1468" r:id="rId1234" display="C:\Users\Admin\AppData\Administrator\Desktop\106;2e292ea5-fcc8-43b3-9400-25d5cb2063af" xr:uid="{00000000-0004-0000-0300-0000D1040000}"/>
    <hyperlink ref="C1469" r:id="rId1235" display="C:\Users\Admin\AppData\Administrator\Desktop\106;0ff9e904-e162-4e30-aa57-c6dc5db95a3f" xr:uid="{00000000-0004-0000-0300-0000D2040000}"/>
    <hyperlink ref="C1470" r:id="rId1236" display="C:\Users\Admin\AppData\Administrator\Desktop\106;341f1f79-ca20-454d-a85a-59b8fc43d4e5" xr:uid="{00000000-0004-0000-0300-0000D3040000}"/>
    <hyperlink ref="C1471" r:id="rId1237" display="C:\Users\Admin\AppData\Administrator\Desktop\106;ef591c3b-cfe6-4657-962e-165b384bd098" xr:uid="{00000000-0004-0000-0300-0000D4040000}"/>
    <hyperlink ref="C1477" r:id="rId1238" display="C:\Users\Admin\AppData\Administrator\Desktop\106;9c3e0034-a72e-4260-96e7-de974a4a3505" xr:uid="{00000000-0004-0000-0300-0000D5040000}"/>
    <hyperlink ref="C1478" r:id="rId1239" display="C:\Users\Admin\AppData\Administrator\Desktop\106;d41c8c64-8239-4968-8940-13e8047dceb9" xr:uid="{00000000-0004-0000-0300-0000D6040000}"/>
    <hyperlink ref="C1479" r:id="rId1240" display="C:\Users\Admin\AppData\Administrator\Desktop\106;8259e41b-09b6-45ef-9eca-771bacf0e1fb" xr:uid="{00000000-0004-0000-0300-0000D7040000}"/>
    <hyperlink ref="C1480" r:id="rId1241" display="C:\Users\Admin\AppData\Administrator\Desktop\106;06b728f3-1dd0-476d-ae10-dee5d1bff70f" xr:uid="{00000000-0004-0000-0300-0000D8040000}"/>
    <hyperlink ref="C1481" r:id="rId1242" display="C:\Users\Admin\AppData\Administrator\Desktop\106;83a227c6-607b-49a8-8f6b-8241e42845e2" xr:uid="{00000000-0004-0000-0300-0000D9040000}"/>
    <hyperlink ref="C1482" r:id="rId1243" display="C:\Users\Admin\AppData\Administrator\Desktop\106;38312520-ddde-4978-bbee-7ccfc2aa3046" xr:uid="{00000000-0004-0000-0300-0000DA040000}"/>
    <hyperlink ref="C1483" r:id="rId1244" display="C:\Users\Admin\AppData\Administrator\Desktop\106;666f0fbf-f1ac-4f71-857f-2d8be29cece4" xr:uid="{00000000-0004-0000-0300-0000DB040000}"/>
    <hyperlink ref="C1484" r:id="rId1245" display="C:\Users\Admin\AppData\Administrator\Desktop\106;527e9ef9-9ae1-4700-b418-a3cb4c8eab7f" xr:uid="{00000000-0004-0000-0300-0000DC040000}"/>
    <hyperlink ref="C1485" r:id="rId1246" display="C:\Users\Admin\AppData\Administrator\Desktop\106;c1113434-9073-44b2-9dea-768560f94b58" xr:uid="{00000000-0004-0000-0300-0000DD040000}"/>
    <hyperlink ref="C1486" r:id="rId1247" display="C:\Users\Admin\AppData\Administrator\Desktop\106;33d544f6-71c8-44f7-b339-6fed6bc22184" xr:uid="{00000000-0004-0000-0300-0000DE040000}"/>
    <hyperlink ref="C1487" r:id="rId1248" display="C:\Users\Admin\AppData\Administrator\Desktop\106;4c95e110-c79c-4ff2-8182-b6f067aac63e" xr:uid="{00000000-0004-0000-0300-0000DF040000}"/>
    <hyperlink ref="C1488" r:id="rId1249" display="C:\Users\Admin\AppData\Administrator\Desktop\106;3db26d22-73b1-497b-b5a9-2a1d5686cc5b" xr:uid="{00000000-0004-0000-0300-0000E0040000}"/>
    <hyperlink ref="C1489" r:id="rId1250" display="C:\Users\Admin\AppData\Administrator\Desktop\106;c3843779-d2cc-4a5e-8065-429551e9bf9b" xr:uid="{00000000-0004-0000-0300-0000E1040000}"/>
    <hyperlink ref="C1490" r:id="rId1251" display="C:\Users\Admin\AppData\Administrator\Desktop\106;afc639fe-e885-4399-8b85-8fb7802dea36" xr:uid="{00000000-0004-0000-0300-0000E2040000}"/>
    <hyperlink ref="C1491" r:id="rId1252" display="C:\Users\Admin\AppData\Administrator\Desktop\106;e7608686-e9cc-474e-b410-083ca30e100e" xr:uid="{00000000-0004-0000-0300-0000E3040000}"/>
    <hyperlink ref="C1492" r:id="rId1253" display="C:\Users\Admin\AppData\Administrator\Desktop\106;3896c4b6-6ac1-4cb0-b4f7-0cfd7d7de695" xr:uid="{00000000-0004-0000-0300-0000E4040000}"/>
    <hyperlink ref="C1493" r:id="rId1254" display="C:\Users\Admin\AppData\Administrator\Desktop\106;959b33a9-2c35-4f04-91e7-f67f60788c4d" xr:uid="{00000000-0004-0000-0300-0000E5040000}"/>
    <hyperlink ref="C1494" r:id="rId1255" display="C:\Users\Admin\AppData\Administrator\Desktop\106;552f0cff-2ff6-485b-915d-4c34ddc832a6" xr:uid="{00000000-0004-0000-0300-0000E6040000}"/>
    <hyperlink ref="C1495" r:id="rId1256" display="C:\Users\Admin\AppData\Administrator\Desktop\106;43db800d-ec53-4ee7-b83c-95814446820d" xr:uid="{00000000-0004-0000-0300-0000E7040000}"/>
    <hyperlink ref="C1496" r:id="rId1257" display="C:\Users\Admin\AppData\Administrator\Desktop\106;a6739824-ed3c-4dfb-b707-5020546b271f" xr:uid="{00000000-0004-0000-0300-0000E8040000}"/>
    <hyperlink ref="C1497" r:id="rId1258" display="C:\Users\Admin\AppData\Administrator\Desktop\106;04eb10d9-c5e2-4f9d-81e8-fb8675d243ff" xr:uid="{00000000-0004-0000-0300-0000E9040000}"/>
    <hyperlink ref="C1498" r:id="rId1259" display="C:\Users\Admin\AppData\Administrator\Desktop\106;0c07d5e2-e84f-4abf-80ca-a808d663fc4f" xr:uid="{00000000-0004-0000-0300-0000EA040000}"/>
    <hyperlink ref="C1499" r:id="rId1260" display="C:\Users\Admin\AppData\Administrator\Desktop\106;0a042e6a-55e6-4e82-8d3a-7f4132650903" xr:uid="{00000000-0004-0000-0300-0000EB040000}"/>
    <hyperlink ref="C1500" r:id="rId1261" display="C:\Users\Admin\AppData\Administrator\Desktop\106;30c639a4-90a5-4474-b61a-d8a78f98c927" xr:uid="{00000000-0004-0000-0300-0000EC040000}"/>
    <hyperlink ref="C1501" r:id="rId1262" display="C:\Users\Admin\AppData\Administrator\Desktop\106;8595c3c8-4842-4364-bb03-38ec645c36ad" xr:uid="{00000000-0004-0000-0300-0000ED040000}"/>
    <hyperlink ref="C1502" r:id="rId1263" display="C:\Users\Admin\AppData\Administrator\Desktop\106;7b77722d-8c3b-4d7e-af33-41f7e3de031a" xr:uid="{00000000-0004-0000-0300-0000EE040000}"/>
    <hyperlink ref="C1503" r:id="rId1264" display="C:\Users\Admin\AppData\Administrator\Desktop\106;3a771e8c-b698-4e39-82c4-d401f84c1a85" xr:uid="{00000000-0004-0000-0300-0000EF040000}"/>
    <hyperlink ref="C1504" r:id="rId1265" display="C:\Users\Admin\AppData\Administrator\Desktop\106;413d57b8-86ab-49b7-aad5-3c40072f0dc6" xr:uid="{00000000-0004-0000-0300-0000F0040000}"/>
    <hyperlink ref="C1505" r:id="rId1266" display="C:\Users\Admin\AppData\Administrator\Desktop\106;179a9ace-390a-4fd3-b0d1-ae07efcb4917" xr:uid="{00000000-0004-0000-0300-0000F1040000}"/>
    <hyperlink ref="C1506" r:id="rId1267" display="C:\Users\Admin\AppData\Administrator\Desktop\106;5cef12b2-c192-4d32-a103-2cb863a7af7c" xr:uid="{00000000-0004-0000-0300-0000F2040000}"/>
    <hyperlink ref="C1507" r:id="rId1268" display="C:\Users\Admin\AppData\Administrator\Desktop\106;8e184510-902c-4c54-802d-caee667d146f" xr:uid="{00000000-0004-0000-0300-0000F3040000}"/>
    <hyperlink ref="C1508" r:id="rId1269" display="C:\Users\Admin\AppData\Administrator\Desktop\106;48aa9c1b-22ce-4f7b-bd3f-7feb943032d2" xr:uid="{00000000-0004-0000-0300-0000F4040000}"/>
    <hyperlink ref="C1509" r:id="rId1270" display="C:\Users\Admin\AppData\Administrator\Desktop\106;5ceee9f5-4934-4c00-9dd3-93dc1810b100" xr:uid="{00000000-0004-0000-0300-0000F5040000}"/>
    <hyperlink ref="C1510" r:id="rId1271" display="C:\Users\Admin\AppData\Administrator\Desktop\106;0e72d2d6-6c98-4600-8431-ed635015bf80" xr:uid="{00000000-0004-0000-0300-0000F6040000}"/>
    <hyperlink ref="C1511" r:id="rId1272" display="C:\Users\Admin\AppData\Administrator\Desktop\106;352b6218-b891-4e51-a1b7-064d33d06a63" xr:uid="{00000000-0004-0000-0300-0000F7040000}"/>
    <hyperlink ref="C1516" r:id="rId1273" display="C:\Users\Admin\AppData\Administrator\Desktop\56;a2460192-1f97-4fe1-8141-30b9878e0574" xr:uid="{00000000-0004-0000-0300-0000F8040000}"/>
    <hyperlink ref="C1517" r:id="rId1274" display="C:\Users\Admin\AppData\Administrator\Desktop\56;c43b082b-9bc3-440e-ba0a-767223262f33" xr:uid="{00000000-0004-0000-0300-0000F9040000}"/>
    <hyperlink ref="C1526" r:id="rId1275" display="C:\Users\Admin\AppData\Administrator\Desktop\106;627b95e3-eb47-4558-b3d8-c1aba8156391" xr:uid="{00000000-0004-0000-0300-0000FA040000}"/>
    <hyperlink ref="C1531" r:id="rId1276" display="C:\Users\Admin\AppData\Administrator\Desktop\157;af69a29a-9c03-4bd8-bd2a-e52ed7fc61f0" xr:uid="{00000000-0004-0000-0300-0000FB040000}"/>
    <hyperlink ref="C1532" r:id="rId1277" display="C:\Users\Admin\AppData\Administrator\Desktop\157;eb463cb2-431b-461e-946c-06aafb695b6a" xr:uid="{00000000-0004-0000-0300-0000FC040000}"/>
    <hyperlink ref="C1533" r:id="rId1278" display="C:\Users\Admin\AppData\Administrator\Desktop\157;fa9fcdf6-d545-49fc-8d37-3385ee21397e" xr:uid="{00000000-0004-0000-0300-0000FD040000}"/>
    <hyperlink ref="C1537" r:id="rId1279" display="C:\Users\Admin\AppData\Administrator\Desktop\106;d30590d9-2a0e-4ebd-b7f6-f1d79bfda0a2" xr:uid="{00000000-0004-0000-0300-0000FE040000}"/>
    <hyperlink ref="C1538" r:id="rId1280" display="C:\Users\Admin\AppData\Administrator\Desktop\106;dddfb2b1-0de1-4039-a2d7-61ca8c08a17d" xr:uid="{00000000-0004-0000-0300-0000FF040000}"/>
    <hyperlink ref="C1539" r:id="rId1281" display="C:\Users\Admin\AppData\Administrator\Desktop\106;11949814-b10a-45c3-9588-aef84f2d7448" xr:uid="{00000000-0004-0000-0300-000000050000}"/>
    <hyperlink ref="C1540" r:id="rId1282" display="C:\Users\Admin\AppData\Administrator\Desktop\106;fbef0229-af4a-46bf-ae40-17488573698d" xr:uid="{00000000-0004-0000-0300-000001050000}"/>
    <hyperlink ref="C1545" r:id="rId1283" display="C:\Users\Admin\AppData\Administrator\Desktop\106;cc7f8b5d-641b-439a-89b3-9b70af099c9e" xr:uid="{00000000-0004-0000-0300-000002050000}"/>
    <hyperlink ref="C1546" r:id="rId1284" display="C:\Users\Admin\AppData\Administrator\Desktop\106;27fffd67-8acb-4894-aa6b-4dbc7a546858" xr:uid="{00000000-0004-0000-0300-000003050000}"/>
    <hyperlink ref="C1547" r:id="rId1285" display="C:\Users\Admin\AppData\Administrator\Desktop\106;bccfcc2a-5abe-48da-baf3-e047c62b74d2" xr:uid="{00000000-0004-0000-0300-000004050000}"/>
    <hyperlink ref="C1549" r:id="rId1286" display="C:\Users\Admin\AppData\Administrator\Desktop\106;4cbd8a21-32e4-41bc-b5d2-25a939aa1894" xr:uid="{00000000-0004-0000-0300-000005050000}"/>
    <hyperlink ref="C1550" r:id="rId1287" display="C:\Users\Admin\AppData\Administrator\Desktop\106;87562655-d75b-4d78-b9d8-a71f5a229c90" xr:uid="{00000000-0004-0000-0300-000006050000}"/>
    <hyperlink ref="C1551" r:id="rId1288" display="C:\Users\Admin\AppData\Administrator\Desktop\106;a7fdad33-56b1-4b5f-b946-2109a1735ada" xr:uid="{00000000-0004-0000-0300-000007050000}"/>
    <hyperlink ref="C1552" r:id="rId1289" display="C:\Users\Admin\AppData\Administrator\Desktop\106;3593fac4-955b-4d26-afd8-ee0ed31e0e90" xr:uid="{00000000-0004-0000-0300-000008050000}"/>
    <hyperlink ref="C1553" r:id="rId1290" display="C:\Users\Admin\AppData\Administrator\Desktop\106;d8eebd69-ae65-4b13-835f-0ca273bf3840" xr:uid="{00000000-0004-0000-0300-000009050000}"/>
    <hyperlink ref="C1554" r:id="rId1291" display="C:\Users\Admin\AppData\Administrator\Desktop\106;f185821a-a424-4134-8fd3-b99766438c03" xr:uid="{00000000-0004-0000-0300-00000A050000}"/>
    <hyperlink ref="C1555" r:id="rId1292" display="C:\Users\Admin\AppData\Administrator\Desktop\106;f94af2a4-c73b-4c96-973a-4cd2c56c3729" xr:uid="{00000000-0004-0000-0300-00000B050000}"/>
    <hyperlink ref="C1556" r:id="rId1293" display="C:\Users\Admin\AppData\Administrator\Desktop\106;2284c804-92fa-4659-82f2-62531a587f78" xr:uid="{00000000-0004-0000-0300-00000C050000}"/>
    <hyperlink ref="C1557" r:id="rId1294" display="C:\Users\Admin\AppData\Administrator\Desktop\106;6fc2957e-9d42-4b86-b7f1-d956b91cbfbf" xr:uid="{00000000-0004-0000-0300-00000D050000}"/>
    <hyperlink ref="C1558" r:id="rId1295" display="C:\Users\Admin\AppData\Administrator\Desktop\106;d9589f02-0db9-4be7-9e41-247346ee21e0" xr:uid="{00000000-0004-0000-0300-00000E050000}"/>
    <hyperlink ref="C1559" r:id="rId1296" display="C:\Users\Admin\AppData\Administrator\Desktop\106;f1a893f1-ce89-4a4e-b682-eaa604bd7715" xr:uid="{00000000-0004-0000-0300-00000F050000}"/>
    <hyperlink ref="C1561" r:id="rId1297" display="C:\Users\Admin\AppData\Administrator\Desktop\106;204bfcba-5b38-48f8-a569-547f77385ee6" xr:uid="{00000000-0004-0000-0300-000010050000}"/>
    <hyperlink ref="C1562" r:id="rId1298" display="C:\Users\Admin\AppData\Administrator\Desktop\106;8f6e2a0c-b872-4118-b5f4-451d9f111a8e" xr:uid="{00000000-0004-0000-0300-000011050000}"/>
    <hyperlink ref="C1563" r:id="rId1299" display="C:\Users\Admin\AppData\Administrator\Desktop\106;d30590d9-2a0e-4ebd-b7f6-f1d79bfda0a2" xr:uid="{00000000-0004-0000-0300-000012050000}"/>
    <hyperlink ref="C1564" r:id="rId1300" display="C:\Users\Admin\AppData\Administrator\Desktop\106;dddfb2b1-0de1-4039-a2d7-61ca8c08a17d" xr:uid="{00000000-0004-0000-0300-000013050000}"/>
    <hyperlink ref="C1565" r:id="rId1301" display="C:\Users\Admin\AppData\Administrator\Desktop\106;482beb13-c16f-42d9-9664-c89c5797740f" xr:uid="{00000000-0004-0000-0300-000014050000}"/>
    <hyperlink ref="C1566" r:id="rId1302" display="C:\Users\Admin\AppData\Administrator\Desktop\106;11949814-b10a-45c3-9588-aef84f2d7448" xr:uid="{00000000-0004-0000-0300-000015050000}"/>
    <hyperlink ref="C1567" r:id="rId1303" display="C:\Users\Admin\AppData\Administrator\Desktop\106;3069f589-32aa-4829-8909-11e1dd4615f3" xr:uid="{00000000-0004-0000-0300-000016050000}"/>
    <hyperlink ref="C1568" r:id="rId1304" display="C:\Users\Admin\AppData\Administrator\Desktop\106;e3dcc3c0-47da-4335-bbdc-ec240599ca1d" xr:uid="{00000000-0004-0000-0300-000017050000}"/>
    <hyperlink ref="C1569" r:id="rId1305" display="C:\Users\Admin\AppData\Administrator\Desktop\106;c4da9596-e5d3-46ad-b609-59d729ed1860" xr:uid="{00000000-0004-0000-0300-000018050000}"/>
    <hyperlink ref="C1570" r:id="rId1306" display="C:\Users\Admin\AppData\Administrator\Desktop\106;f75ea8a5-4dfe-4990-ba79-31421db6dfa3" xr:uid="{00000000-0004-0000-0300-000019050000}"/>
  </hyperlinks>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zoomScale="90" workbookViewId="0">
      <selection activeCell="E22" sqref="E22:F22"/>
    </sheetView>
  </sheetViews>
  <sheetFormatPr defaultRowHeight="12.75"/>
  <cols>
    <col min="1" max="1" width="10" style="79" customWidth="1"/>
    <col min="2" max="2" width="31.140625" customWidth="1"/>
    <col min="3" max="3" width="16.5703125" customWidth="1"/>
    <col min="4" max="4" width="19" style="2" customWidth="1"/>
    <col min="5" max="5" width="18.42578125" style="2" customWidth="1"/>
    <col min="6" max="6" width="20.140625" style="2" customWidth="1"/>
    <col min="7" max="7" width="16.140625" customWidth="1"/>
    <col min="8" max="8" width="16.85546875" customWidth="1"/>
    <col min="9" max="9" width="15.5703125" customWidth="1"/>
  </cols>
  <sheetData>
    <row r="1" spans="1:9" ht="15">
      <c r="A1" s="893" t="s">
        <v>2330</v>
      </c>
      <c r="B1" s="893"/>
      <c r="C1" s="517"/>
      <c r="D1" s="377"/>
      <c r="E1" s="377"/>
    </row>
    <row r="2" spans="1:9" ht="15.75">
      <c r="A2" s="894" t="s">
        <v>1500</v>
      </c>
      <c r="B2" s="894"/>
      <c r="C2" s="159"/>
      <c r="D2" s="348"/>
      <c r="E2" s="348"/>
    </row>
    <row r="3" spans="1:9" ht="15.75">
      <c r="A3" s="159"/>
      <c r="B3" s="21"/>
      <c r="C3" s="21"/>
      <c r="D3" s="348"/>
      <c r="E3" s="348"/>
    </row>
    <row r="4" spans="1:9" ht="15.75">
      <c r="A4" s="892" t="s">
        <v>1505</v>
      </c>
      <c r="B4" s="892"/>
      <c r="C4" s="892"/>
      <c r="D4" s="892"/>
      <c r="E4" s="892"/>
      <c r="F4" s="892"/>
    </row>
    <row r="5" spans="1:9" ht="15.75">
      <c r="A5" s="159"/>
      <c r="B5" s="21"/>
      <c r="C5" s="21"/>
      <c r="D5" s="348"/>
      <c r="E5" s="348"/>
    </row>
    <row r="7" spans="1:9" s="154" customFormat="1" ht="23.25" customHeight="1">
      <c r="A7" s="895" t="s">
        <v>724</v>
      </c>
      <c r="B7" s="895" t="s">
        <v>216</v>
      </c>
      <c r="C7" s="896" t="s">
        <v>790</v>
      </c>
      <c r="D7" s="898" t="s">
        <v>1502</v>
      </c>
      <c r="E7" s="898"/>
      <c r="F7" s="898"/>
      <c r="G7" s="896" t="s">
        <v>792</v>
      </c>
      <c r="H7" s="896" t="s">
        <v>793</v>
      </c>
      <c r="I7" s="896" t="s">
        <v>794</v>
      </c>
    </row>
    <row r="8" spans="1:9" s="154" customFormat="1" ht="35.25" customHeight="1">
      <c r="A8" s="895"/>
      <c r="B8" s="895"/>
      <c r="C8" s="897"/>
      <c r="D8" s="570" t="s">
        <v>791</v>
      </c>
      <c r="E8" s="570" t="s">
        <v>1503</v>
      </c>
      <c r="F8" s="570" t="s">
        <v>1504</v>
      </c>
      <c r="G8" s="897"/>
      <c r="H8" s="897"/>
      <c r="I8" s="897"/>
    </row>
    <row r="9" spans="1:9" s="5" customFormat="1" ht="23.25" customHeight="1">
      <c r="A9" s="23" t="s">
        <v>2482</v>
      </c>
      <c r="B9" s="378" t="s">
        <v>1506</v>
      </c>
      <c r="C9" s="282" t="e">
        <f>C10+C11+C12+C13</f>
        <v>#REF!</v>
      </c>
      <c r="D9" s="282" t="e">
        <f>D10+D11+D12+D13</f>
        <v>#REF!</v>
      </c>
      <c r="E9" s="282">
        <f>E10+E11+E12+E13</f>
        <v>4000000000</v>
      </c>
      <c r="F9" s="282" t="e">
        <f>F10+F11+F12+F13</f>
        <v>#REF!</v>
      </c>
      <c r="G9" s="282"/>
      <c r="H9" s="282"/>
      <c r="I9" s="282"/>
    </row>
    <row r="10" spans="1:9" s="14" customFormat="1" ht="23.25" customHeight="1">
      <c r="A10" s="379">
        <v>1</v>
      </c>
      <c r="B10" s="380" t="s">
        <v>1507</v>
      </c>
      <c r="C10" s="292" t="e">
        <f>#REF!</f>
        <v>#REF!</v>
      </c>
      <c r="D10" s="292" t="e">
        <f>#REF!</f>
        <v>#REF!</v>
      </c>
      <c r="E10" s="292">
        <v>0</v>
      </c>
      <c r="F10" s="292" t="e">
        <f>D10-E10</f>
        <v>#REF!</v>
      </c>
      <c r="G10" s="292" t="e">
        <f>C10+D10</f>
        <v>#REF!</v>
      </c>
      <c r="H10" s="292" t="e">
        <f>#REF!</f>
        <v>#REF!</v>
      </c>
      <c r="I10" s="292" t="e">
        <f>G11+G10-H10</f>
        <v>#REF!</v>
      </c>
    </row>
    <row r="11" spans="1:9" s="14" customFormat="1" ht="23.25" customHeight="1">
      <c r="A11" s="379">
        <v>2</v>
      </c>
      <c r="B11" s="380" t="s">
        <v>1508</v>
      </c>
      <c r="C11" s="380"/>
      <c r="D11" s="292" t="e">
        <f>#REF!</f>
        <v>#REF!</v>
      </c>
      <c r="E11" s="292">
        <v>4000000000</v>
      </c>
      <c r="F11" s="292" t="e">
        <f>D11-E11</f>
        <v>#REF!</v>
      </c>
      <c r="G11" s="292" t="e">
        <f>C11+D11</f>
        <v>#REF!</v>
      </c>
      <c r="H11" s="380"/>
      <c r="I11" s="380"/>
    </row>
    <row r="12" spans="1:9" s="14" customFormat="1" ht="23.25" customHeight="1">
      <c r="A12" s="379">
        <v>3</v>
      </c>
      <c r="B12" s="380" t="s">
        <v>1817</v>
      </c>
      <c r="C12" s="292" t="e">
        <f>#REF!</f>
        <v>#REF!</v>
      </c>
      <c r="D12" s="292" t="e">
        <f>#REF!</f>
        <v>#REF!</v>
      </c>
      <c r="E12" s="292">
        <v>0</v>
      </c>
      <c r="F12" s="292" t="e">
        <f>D12-E12</f>
        <v>#REF!</v>
      </c>
      <c r="G12" s="292" t="e">
        <f>C12+D12</f>
        <v>#REF!</v>
      </c>
      <c r="H12" s="292"/>
      <c r="I12" s="292" t="e">
        <f>G12-H12</f>
        <v>#REF!</v>
      </c>
    </row>
    <row r="13" spans="1:9" s="14" customFormat="1" ht="23.25" customHeight="1">
      <c r="A13" s="379">
        <v>4</v>
      </c>
      <c r="B13" s="380" t="s">
        <v>1509</v>
      </c>
      <c r="C13" s="292" t="e">
        <f>#REF!</f>
        <v>#REF!</v>
      </c>
      <c r="D13" s="292" t="e">
        <f>#REF!</f>
        <v>#REF!</v>
      </c>
      <c r="E13" s="292">
        <v>0</v>
      </c>
      <c r="F13" s="292" t="e">
        <f>D13-E13</f>
        <v>#REF!</v>
      </c>
      <c r="G13" s="292" t="e">
        <f>C13+D13</f>
        <v>#REF!</v>
      </c>
      <c r="H13" s="292" t="e">
        <f>#REF!</f>
        <v>#REF!</v>
      </c>
      <c r="I13" s="292" t="e">
        <f>G13-H13</f>
        <v>#REF!</v>
      </c>
    </row>
    <row r="14" spans="1:9" s="5" customFormat="1" ht="23.25" customHeight="1">
      <c r="A14" s="23" t="s">
        <v>765</v>
      </c>
      <c r="B14" s="378" t="s">
        <v>1510</v>
      </c>
      <c r="C14" s="282" t="e">
        <f>#REF!</f>
        <v>#REF!</v>
      </c>
      <c r="D14" s="282" t="e">
        <f>#REF!</f>
        <v>#REF!</v>
      </c>
      <c r="E14" s="282" t="e">
        <f>#REF!</f>
        <v>#REF!</v>
      </c>
      <c r="F14" s="282" t="e">
        <f>D14-E14</f>
        <v>#REF!</v>
      </c>
      <c r="G14" s="292" t="e">
        <f>C14+D14</f>
        <v>#REF!</v>
      </c>
      <c r="H14" s="282" t="e">
        <f>#REF!</f>
        <v>#REF!</v>
      </c>
      <c r="I14" s="292" t="e">
        <f>G14-H14</f>
        <v>#REF!</v>
      </c>
    </row>
    <row r="15" spans="1:9" s="9" customFormat="1" ht="23.25" customHeight="1">
      <c r="A15" s="80"/>
      <c r="B15" s="80" t="s">
        <v>209</v>
      </c>
      <c r="C15" s="80"/>
      <c r="D15" s="40" t="e">
        <f>D9+D14</f>
        <v>#REF!</v>
      </c>
      <c r="E15" s="40" t="e">
        <f>E9+E14</f>
        <v>#REF!</v>
      </c>
      <c r="F15" s="40" t="e">
        <f>F9+F14</f>
        <v>#REF!</v>
      </c>
      <c r="G15" s="292" t="e">
        <f>SUM(G10:G14)</f>
        <v>#REF!</v>
      </c>
      <c r="H15" s="292" t="e">
        <f>SUM(H10:H14)</f>
        <v>#REF!</v>
      </c>
      <c r="I15" s="292" t="e">
        <f>SUM(I10:I14)</f>
        <v>#REF!</v>
      </c>
    </row>
    <row r="16" spans="1:9" ht="9.75" customHeight="1"/>
    <row r="17" spans="1:6" s="88" customFormat="1" ht="19.5" customHeight="1">
      <c r="A17" s="381"/>
      <c r="D17" s="382"/>
      <c r="E17" s="863" t="s">
        <v>1511</v>
      </c>
      <c r="F17" s="863"/>
    </row>
    <row r="18" spans="1:6" s="6" customFormat="1" ht="19.5" customHeight="1">
      <c r="A18" s="859" t="s">
        <v>1513</v>
      </c>
      <c r="B18" s="859"/>
      <c r="C18" s="859"/>
      <c r="D18" s="859"/>
      <c r="E18" s="900" t="s">
        <v>1512</v>
      </c>
      <c r="F18" s="900"/>
    </row>
    <row r="19" spans="1:6" ht="19.5" customHeight="1"/>
    <row r="20" spans="1:6" ht="19.5" customHeight="1"/>
    <row r="21" spans="1:6" ht="19.5" customHeight="1"/>
    <row r="22" spans="1:6" s="154" customFormat="1" ht="19.5" customHeight="1">
      <c r="A22" s="166"/>
      <c r="D22" s="155"/>
      <c r="E22" s="899"/>
      <c r="F22" s="899"/>
    </row>
    <row r="23" spans="1:6" ht="19.5" customHeight="1"/>
    <row r="24" spans="1:6" ht="19.5" customHeight="1"/>
    <row r="25" spans="1:6" ht="19.5" customHeight="1"/>
  </sheetData>
  <mergeCells count="14">
    <mergeCell ref="I7:I8"/>
    <mergeCell ref="D7:F7"/>
    <mergeCell ref="E22:F22"/>
    <mergeCell ref="A18:D18"/>
    <mergeCell ref="E17:F17"/>
    <mergeCell ref="E18:F18"/>
    <mergeCell ref="G7:G8"/>
    <mergeCell ref="H7:H8"/>
    <mergeCell ref="A4:F4"/>
    <mergeCell ref="A1:B1"/>
    <mergeCell ref="A2:B2"/>
    <mergeCell ref="A7:A8"/>
    <mergeCell ref="B7:B8"/>
    <mergeCell ref="C7:C8"/>
  </mergeCells>
  <phoneticPr fontId="8" type="noConversion"/>
  <pageMargins left="0.75" right="0.5" top="0.5" bottom="0.5"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0"/>
  <sheetViews>
    <sheetView workbookViewId="0">
      <selection activeCell="B16" sqref="B16"/>
    </sheetView>
  </sheetViews>
  <sheetFormatPr defaultColWidth="9.140625" defaultRowHeight="15"/>
  <cols>
    <col min="1" max="1" width="8.140625" style="241" customWidth="1"/>
    <col min="2" max="2" width="56.28515625" style="169" customWidth="1"/>
    <col min="3" max="3" width="22.28515625" style="168" customWidth="1"/>
    <col min="4" max="4" width="22.42578125" style="168" customWidth="1"/>
    <col min="5" max="5" width="20.140625" style="169" customWidth="1"/>
    <col min="6" max="6" width="16.5703125" style="169" customWidth="1"/>
    <col min="7" max="16384" width="9.140625" style="169"/>
  </cols>
  <sheetData>
    <row r="1" spans="1:4">
      <c r="A1" s="861" t="s">
        <v>2076</v>
      </c>
      <c r="B1" s="861"/>
    </row>
    <row r="2" spans="1:4" ht="15.75">
      <c r="A2" s="21" t="s">
        <v>2477</v>
      </c>
      <c r="B2" s="21"/>
    </row>
    <row r="4" spans="1:4" ht="18">
      <c r="A4" s="862" t="s">
        <v>2083</v>
      </c>
      <c r="B4" s="862"/>
      <c r="C4" s="862"/>
      <c r="D4" s="862"/>
    </row>
    <row r="6" spans="1:4" ht="21" customHeight="1">
      <c r="A6" s="61" t="s">
        <v>2478</v>
      </c>
      <c r="B6" s="864" t="s">
        <v>2479</v>
      </c>
      <c r="C6" s="864"/>
      <c r="D6" s="62" t="s">
        <v>2480</v>
      </c>
    </row>
    <row r="7" spans="1:4" s="260" customFormat="1" ht="21" customHeight="1">
      <c r="A7" s="250" t="s">
        <v>2482</v>
      </c>
      <c r="B7" s="262" t="s">
        <v>802</v>
      </c>
      <c r="C7" s="251"/>
      <c r="D7" s="252">
        <f>D8+D9+D10+D11</f>
        <v>9970919548</v>
      </c>
    </row>
    <row r="8" spans="1:4" s="247" customFormat="1" ht="21" customHeight="1">
      <c r="A8" s="56">
        <v>1</v>
      </c>
      <c r="B8" s="212" t="s">
        <v>365</v>
      </c>
      <c r="C8" s="8"/>
      <c r="D8" s="246">
        <v>1719124060</v>
      </c>
    </row>
    <row r="9" spans="1:4" s="247" customFormat="1" ht="21" customHeight="1">
      <c r="A9" s="56">
        <v>2</v>
      </c>
      <c r="B9" s="212" t="s">
        <v>366</v>
      </c>
      <c r="C9" s="8"/>
      <c r="D9" s="246">
        <v>3094423308</v>
      </c>
    </row>
    <row r="10" spans="1:4" s="247" customFormat="1" ht="21" customHeight="1">
      <c r="A10" s="56">
        <v>3</v>
      </c>
      <c r="B10" s="212" t="s">
        <v>364</v>
      </c>
      <c r="C10" s="8"/>
      <c r="D10" s="246">
        <v>515737218</v>
      </c>
    </row>
    <row r="11" spans="1:4" s="247" customFormat="1" ht="21" customHeight="1">
      <c r="A11" s="56">
        <v>4</v>
      </c>
      <c r="B11" s="212" t="s">
        <v>367</v>
      </c>
      <c r="C11" s="8"/>
      <c r="D11" s="246">
        <v>4641634962</v>
      </c>
    </row>
    <row r="12" spans="1:4" s="247" customFormat="1" ht="21" customHeight="1">
      <c r="A12" s="242" t="s">
        <v>765</v>
      </c>
      <c r="B12" s="261" t="s">
        <v>2082</v>
      </c>
      <c r="C12" s="248"/>
      <c r="D12" s="249">
        <f>D13+D14+D15+D16</f>
        <v>2000000000</v>
      </c>
    </row>
    <row r="13" spans="1:4" s="259" customFormat="1" ht="21" customHeight="1">
      <c r="A13" s="243">
        <v>1</v>
      </c>
      <c r="B13" s="244" t="s">
        <v>2239</v>
      </c>
      <c r="C13" s="245"/>
      <c r="D13" s="246">
        <v>1000000000</v>
      </c>
    </row>
    <row r="14" spans="1:4" s="247" customFormat="1" ht="21" customHeight="1">
      <c r="A14" s="243">
        <v>2</v>
      </c>
      <c r="B14" s="244" t="s">
        <v>2240</v>
      </c>
      <c r="C14" s="245"/>
      <c r="D14" s="246">
        <v>500000000</v>
      </c>
    </row>
    <row r="15" spans="1:4" s="247" customFormat="1" ht="21" customHeight="1">
      <c r="A15" s="243">
        <v>3</v>
      </c>
      <c r="B15" s="244" t="s">
        <v>799</v>
      </c>
      <c r="C15" s="245"/>
      <c r="D15" s="246">
        <v>0</v>
      </c>
    </row>
    <row r="16" spans="1:4" s="247" customFormat="1" ht="21" customHeight="1">
      <c r="A16" s="243">
        <v>4</v>
      </c>
      <c r="B16" s="244" t="s">
        <v>2241</v>
      </c>
      <c r="C16" s="245"/>
      <c r="D16" s="246">
        <v>500000000</v>
      </c>
    </row>
    <row r="17" spans="1:4" s="247" customFormat="1" ht="21" customHeight="1">
      <c r="A17" s="242" t="s">
        <v>192</v>
      </c>
      <c r="B17" s="261" t="s">
        <v>2086</v>
      </c>
      <c r="C17" s="257"/>
      <c r="D17" s="249">
        <f>D18+D19+D20+D21</f>
        <v>7970919548</v>
      </c>
    </row>
    <row r="18" spans="1:4" s="247" customFormat="1" ht="21" customHeight="1">
      <c r="A18" s="243">
        <v>1</v>
      </c>
      <c r="B18" s="244" t="s">
        <v>2239</v>
      </c>
      <c r="C18" s="245"/>
      <c r="D18" s="246">
        <f>D8-D13</f>
        <v>719124060</v>
      </c>
    </row>
    <row r="19" spans="1:4" s="258" customFormat="1" ht="21" customHeight="1">
      <c r="A19" s="243">
        <v>2</v>
      </c>
      <c r="B19" s="244" t="s">
        <v>2240</v>
      </c>
      <c r="C19" s="245"/>
      <c r="D19" s="246">
        <f>D9-D14</f>
        <v>2594423308</v>
      </c>
    </row>
    <row r="20" spans="1:4" s="247" customFormat="1" ht="21" customHeight="1">
      <c r="A20" s="243">
        <v>3</v>
      </c>
      <c r="B20" s="244" t="s">
        <v>799</v>
      </c>
      <c r="C20" s="245"/>
      <c r="D20" s="246">
        <f>D10-D15</f>
        <v>515737218</v>
      </c>
    </row>
    <row r="21" spans="1:4" s="247" customFormat="1" ht="21" customHeight="1">
      <c r="A21" s="253">
        <v>4</v>
      </c>
      <c r="B21" s="244" t="s">
        <v>2241</v>
      </c>
      <c r="C21" s="255"/>
      <c r="D21" s="256">
        <f>D11-D16</f>
        <v>4141634962</v>
      </c>
    </row>
    <row r="22" spans="1:4" s="247" customFormat="1" ht="21" customHeight="1">
      <c r="A22" s="241"/>
      <c r="B22" s="169"/>
      <c r="C22" s="168"/>
      <c r="D22" s="168"/>
    </row>
    <row r="23" spans="1:4" s="247" customFormat="1" ht="21" customHeight="1">
      <c r="A23" s="241"/>
      <c r="B23" s="154"/>
      <c r="C23" s="863" t="s">
        <v>2238</v>
      </c>
      <c r="D23" s="863"/>
    </row>
    <row r="24" spans="1:4" s="247" customFormat="1" ht="21" customHeight="1">
      <c r="A24" s="241"/>
      <c r="B24" s="859" t="s">
        <v>2085</v>
      </c>
      <c r="C24" s="859"/>
      <c r="D24" s="859"/>
    </row>
    <row r="26" spans="1:4" ht="12.75">
      <c r="A26" s="170"/>
    </row>
    <row r="27" spans="1:4" ht="18">
      <c r="B27" s="859"/>
      <c r="C27" s="859"/>
      <c r="D27" s="859"/>
    </row>
    <row r="40" spans="4:4">
      <c r="D40" s="153"/>
    </row>
  </sheetData>
  <mergeCells count="6">
    <mergeCell ref="A1:B1"/>
    <mergeCell ref="B27:D27"/>
    <mergeCell ref="A4:D4"/>
    <mergeCell ref="B6:C6"/>
    <mergeCell ref="C23:D23"/>
    <mergeCell ref="B24:D24"/>
  </mergeCells>
  <phoneticPr fontId="8" type="noConversion"/>
  <pageMargins left="0.5" right="0.25" top="0.5" bottom="0.5"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09"/>
  <sheetViews>
    <sheetView topLeftCell="A20" workbookViewId="0">
      <selection activeCell="D37" sqref="D37"/>
    </sheetView>
  </sheetViews>
  <sheetFormatPr defaultColWidth="9.140625" defaultRowHeight="12.75"/>
  <cols>
    <col min="1" max="1" width="8.140625" style="170" customWidth="1"/>
    <col min="2" max="2" width="65.42578125" style="169" customWidth="1"/>
    <col min="3" max="3" width="12.42578125" style="168" customWidth="1"/>
    <col min="4" max="4" width="22" style="168" customWidth="1"/>
    <col min="5" max="5" width="20.140625" style="168" customWidth="1"/>
    <col min="6" max="16384" width="9.140625" style="169"/>
  </cols>
  <sheetData>
    <row r="1" spans="1:5" ht="15">
      <c r="A1" s="861" t="s">
        <v>2076</v>
      </c>
      <c r="B1" s="861"/>
    </row>
    <row r="2" spans="1:5" ht="15.75">
      <c r="A2" s="21" t="s">
        <v>2477</v>
      </c>
      <c r="B2" s="21"/>
    </row>
    <row r="3" spans="1:5" ht="15.75">
      <c r="A3" s="159"/>
    </row>
    <row r="4" spans="1:5" ht="18">
      <c r="A4" s="862" t="s">
        <v>835</v>
      </c>
      <c r="B4" s="862"/>
      <c r="C4" s="862"/>
      <c r="D4" s="862"/>
    </row>
    <row r="5" spans="1:5" ht="12" customHeight="1">
      <c r="A5" s="865"/>
      <c r="B5" s="865"/>
      <c r="C5" s="865"/>
      <c r="D5" s="865"/>
    </row>
    <row r="6" spans="1:5" ht="15">
      <c r="D6" s="208" t="s">
        <v>2077</v>
      </c>
    </row>
    <row r="7" spans="1:5" s="1" customFormat="1" ht="23.25" customHeight="1">
      <c r="A7" s="61" t="s">
        <v>2478</v>
      </c>
      <c r="B7" s="864" t="s">
        <v>2479</v>
      </c>
      <c r="C7" s="864"/>
      <c r="D7" s="62" t="s">
        <v>2480</v>
      </c>
      <c r="E7" s="273"/>
    </row>
    <row r="8" spans="1:5" s="6" customFormat="1" ht="20.25" customHeight="1">
      <c r="A8" s="161" t="s">
        <v>764</v>
      </c>
      <c r="B8" s="211" t="s">
        <v>2483</v>
      </c>
      <c r="C8" s="137"/>
      <c r="D8" s="126">
        <f>D9+D18</f>
        <v>123023358223</v>
      </c>
      <c r="E8" s="229"/>
    </row>
    <row r="9" spans="1:5" s="9" customFormat="1" ht="18.75" customHeight="1">
      <c r="A9" s="162" t="s">
        <v>2482</v>
      </c>
      <c r="B9" s="212" t="s">
        <v>2484</v>
      </c>
      <c r="C9" s="139"/>
      <c r="D9" s="127">
        <f>D10+D15</f>
        <v>32102171000</v>
      </c>
      <c r="E9" s="176"/>
    </row>
    <row r="10" spans="1:5" s="9" customFormat="1" ht="18.75" customHeight="1">
      <c r="A10" s="162">
        <v>1</v>
      </c>
      <c r="B10" s="212" t="s">
        <v>1805</v>
      </c>
      <c r="C10" s="139"/>
      <c r="D10" s="127">
        <f>D11+D12+D13+D14</f>
        <v>7130000000</v>
      </c>
      <c r="E10" s="176"/>
    </row>
    <row r="11" spans="1:5" s="19" customFormat="1" ht="15">
      <c r="A11" s="123" t="s">
        <v>456</v>
      </c>
      <c r="B11" s="17" t="s">
        <v>455</v>
      </c>
      <c r="C11" s="18"/>
      <c r="D11" s="13">
        <v>5430000000</v>
      </c>
      <c r="E11" s="158"/>
    </row>
    <row r="12" spans="1:5" s="19" customFormat="1" ht="15">
      <c r="A12" s="123" t="s">
        <v>457</v>
      </c>
      <c r="B12" s="17" t="s">
        <v>452</v>
      </c>
      <c r="C12" s="18"/>
      <c r="D12" s="13">
        <v>100000000</v>
      </c>
      <c r="E12" s="158"/>
    </row>
    <row r="13" spans="1:5" s="19" customFormat="1" ht="15">
      <c r="A13" s="123" t="s">
        <v>458</v>
      </c>
      <c r="B13" s="17" t="s">
        <v>720</v>
      </c>
      <c r="C13" s="18"/>
      <c r="D13" s="13">
        <v>1600000000</v>
      </c>
      <c r="E13" s="158"/>
    </row>
    <row r="14" spans="1:5" s="19" customFormat="1" ht="15">
      <c r="A14" s="123" t="s">
        <v>459</v>
      </c>
      <c r="B14" s="17"/>
      <c r="C14" s="18"/>
      <c r="D14" s="13"/>
      <c r="E14" s="158"/>
    </row>
    <row r="15" spans="1:5" s="5" customFormat="1" ht="16.5">
      <c r="A15" s="56">
        <v>2</v>
      </c>
      <c r="B15" s="212" t="s">
        <v>1804</v>
      </c>
      <c r="C15" s="8"/>
      <c r="D15" s="4">
        <f>D16+D17</f>
        <v>24972171000</v>
      </c>
      <c r="E15" s="175"/>
    </row>
    <row r="16" spans="1:5" s="19" customFormat="1" ht="15">
      <c r="A16" s="123" t="s">
        <v>460</v>
      </c>
      <c r="B16" s="17" t="s">
        <v>1803</v>
      </c>
      <c r="C16" s="18"/>
      <c r="D16" s="13">
        <v>23941000000</v>
      </c>
      <c r="E16" s="158"/>
    </row>
    <row r="17" spans="1:5" s="19" customFormat="1" ht="15">
      <c r="A17" s="123" t="s">
        <v>461</v>
      </c>
      <c r="B17" s="17" t="s">
        <v>719</v>
      </c>
      <c r="C17" s="18"/>
      <c r="D17" s="13">
        <f>500000000+531171000</f>
        <v>1031171000</v>
      </c>
      <c r="E17" s="158"/>
    </row>
    <row r="18" spans="1:5" s="9" customFormat="1" ht="16.5">
      <c r="A18" s="162" t="s">
        <v>765</v>
      </c>
      <c r="B18" s="212" t="s">
        <v>763</v>
      </c>
      <c r="C18" s="139"/>
      <c r="D18" s="127">
        <f>D19+D22+D24</f>
        <v>90921187223</v>
      </c>
      <c r="E18" s="176">
        <f>D18</f>
        <v>90921187223</v>
      </c>
    </row>
    <row r="19" spans="1:5" s="14" customFormat="1" ht="15.75">
      <c r="A19" s="56">
        <v>1</v>
      </c>
      <c r="B19" s="7" t="s">
        <v>467</v>
      </c>
      <c r="C19" s="8"/>
      <c r="D19" s="4">
        <f>SUM(D20:D21)</f>
        <v>33182120437</v>
      </c>
      <c r="E19" s="177"/>
    </row>
    <row r="20" spans="1:5" s="14" customFormat="1" ht="15">
      <c r="A20" s="123" t="s">
        <v>456</v>
      </c>
      <c r="B20" s="213" t="s">
        <v>351</v>
      </c>
      <c r="C20" s="124"/>
      <c r="D20" s="128">
        <f>26994189437+3315400000</f>
        <v>30309589437</v>
      </c>
      <c r="E20" s="177"/>
    </row>
    <row r="21" spans="1:5" s="14" customFormat="1" ht="15">
      <c r="A21" s="123" t="s">
        <v>459</v>
      </c>
      <c r="B21" s="213" t="s">
        <v>2454</v>
      </c>
      <c r="C21" s="124"/>
      <c r="D21" s="128">
        <v>2872531000</v>
      </c>
      <c r="E21" s="177"/>
    </row>
    <row r="22" spans="1:5" s="14" customFormat="1" ht="15.75">
      <c r="A22" s="123">
        <v>2</v>
      </c>
      <c r="B22" s="7" t="s">
        <v>2449</v>
      </c>
      <c r="C22" s="8"/>
      <c r="D22" s="4">
        <f>D23</f>
        <v>56000000000</v>
      </c>
      <c r="E22" s="177"/>
    </row>
    <row r="23" spans="1:5" s="14" customFormat="1" ht="15">
      <c r="A23" s="123" t="s">
        <v>460</v>
      </c>
      <c r="B23" s="213" t="s">
        <v>2089</v>
      </c>
      <c r="C23" s="18"/>
      <c r="D23" s="128">
        <v>56000000000</v>
      </c>
      <c r="E23" s="177"/>
    </row>
    <row r="24" spans="1:5" s="14" customFormat="1" ht="15.75">
      <c r="A24" s="56">
        <v>3</v>
      </c>
      <c r="B24" s="7" t="s">
        <v>2450</v>
      </c>
      <c r="C24" s="8"/>
      <c r="D24" s="4">
        <f>SUM(D25:D36)</f>
        <v>1739066786</v>
      </c>
      <c r="E24" s="177"/>
    </row>
    <row r="25" spans="1:5" s="114" customFormat="1" ht="16.5" customHeight="1">
      <c r="A25" s="125" t="s">
        <v>469</v>
      </c>
      <c r="B25" s="213" t="s">
        <v>478</v>
      </c>
      <c r="C25" s="124"/>
      <c r="D25" s="128">
        <v>455000000</v>
      </c>
      <c r="E25" s="115"/>
    </row>
    <row r="26" spans="1:5" s="114" customFormat="1" ht="16.5" customHeight="1">
      <c r="A26" s="125" t="s">
        <v>470</v>
      </c>
      <c r="B26" s="213" t="s">
        <v>479</v>
      </c>
      <c r="C26" s="124"/>
      <c r="D26" s="128">
        <v>86000000</v>
      </c>
      <c r="E26" s="115"/>
    </row>
    <row r="27" spans="1:5" s="114" customFormat="1" ht="16.5" customHeight="1">
      <c r="A27" s="125" t="s">
        <v>471</v>
      </c>
      <c r="B27" s="213" t="s">
        <v>774</v>
      </c>
      <c r="C27" s="124"/>
      <c r="D27" s="128">
        <v>165760188</v>
      </c>
      <c r="E27" s="115"/>
    </row>
    <row r="28" spans="1:5" s="114" customFormat="1" ht="16.5" customHeight="1">
      <c r="A28" s="125" t="s">
        <v>472</v>
      </c>
      <c r="B28" s="213" t="s">
        <v>2062</v>
      </c>
      <c r="C28" s="124"/>
      <c r="D28" s="128">
        <v>254700000</v>
      </c>
      <c r="E28" s="115"/>
    </row>
    <row r="29" spans="1:5" s="114" customFormat="1" ht="16.5" customHeight="1">
      <c r="A29" s="125" t="s">
        <v>473</v>
      </c>
      <c r="B29" s="213" t="s">
        <v>2063</v>
      </c>
      <c r="C29" s="201"/>
      <c r="D29" s="135">
        <v>64000000</v>
      </c>
      <c r="E29" s="115"/>
    </row>
    <row r="30" spans="1:5" s="114" customFormat="1" ht="16.5" customHeight="1">
      <c r="A30" s="125" t="s">
        <v>474</v>
      </c>
      <c r="B30" s="213" t="s">
        <v>463</v>
      </c>
      <c r="C30" s="201"/>
      <c r="D30" s="135">
        <v>21673500</v>
      </c>
      <c r="E30" s="115"/>
    </row>
    <row r="31" spans="1:5" s="114" customFormat="1" ht="16.5" hidden="1" customHeight="1">
      <c r="A31" s="125" t="s">
        <v>475</v>
      </c>
      <c r="B31" s="213" t="s">
        <v>464</v>
      </c>
      <c r="C31" s="201"/>
      <c r="D31" s="135"/>
      <c r="E31" s="115"/>
    </row>
    <row r="32" spans="1:5" s="114" customFormat="1" ht="16.5" customHeight="1">
      <c r="A32" s="125" t="s">
        <v>476</v>
      </c>
      <c r="B32" s="213" t="s">
        <v>465</v>
      </c>
      <c r="C32" s="201"/>
      <c r="D32" s="135">
        <v>206464900</v>
      </c>
      <c r="E32" s="115"/>
    </row>
    <row r="33" spans="1:5" s="114" customFormat="1" ht="16.5" customHeight="1">
      <c r="A33" s="125" t="s">
        <v>477</v>
      </c>
      <c r="B33" s="213" t="s">
        <v>2334</v>
      </c>
      <c r="C33" s="201"/>
      <c r="D33" s="135">
        <v>78797300</v>
      </c>
      <c r="E33" s="115"/>
    </row>
    <row r="34" spans="1:5" s="114" customFormat="1" ht="16.5" customHeight="1">
      <c r="A34" s="125" t="s">
        <v>2335</v>
      </c>
      <c r="B34" s="213" t="s">
        <v>556</v>
      </c>
      <c r="C34" s="201"/>
      <c r="D34" s="135">
        <v>164500000</v>
      </c>
      <c r="E34" s="115"/>
    </row>
    <row r="35" spans="1:5" s="114" customFormat="1" ht="16.5" customHeight="1">
      <c r="A35" s="125" t="s">
        <v>557</v>
      </c>
      <c r="B35" s="213" t="s">
        <v>2087</v>
      </c>
      <c r="C35" s="201"/>
      <c r="D35" s="135">
        <v>11049500</v>
      </c>
      <c r="E35" s="115"/>
    </row>
    <row r="36" spans="1:5" s="114" customFormat="1" ht="16.5" customHeight="1">
      <c r="A36" s="288" t="s">
        <v>2088</v>
      </c>
      <c r="B36" s="289" t="s">
        <v>466</v>
      </c>
      <c r="C36" s="290"/>
      <c r="D36" s="291">
        <f>10724000+220397398</f>
        <v>231121398</v>
      </c>
      <c r="E36" s="115"/>
    </row>
    <row r="37" spans="1:5" s="14" customFormat="1" ht="18">
      <c r="A37" s="287" t="s">
        <v>776</v>
      </c>
      <c r="B37" s="51" t="s">
        <v>777</v>
      </c>
      <c r="C37" s="304"/>
      <c r="D37" s="292"/>
      <c r="E37" s="177">
        <f>D38+D47+D48+D49+D50</f>
        <v>8087002105</v>
      </c>
    </row>
    <row r="38" spans="1:5" s="14" customFormat="1" ht="18">
      <c r="A38" s="287" t="s">
        <v>2482</v>
      </c>
      <c r="B38" s="51" t="s">
        <v>2464</v>
      </c>
      <c r="C38" s="54"/>
      <c r="D38" s="40">
        <f>D39+D42+D45+D46</f>
        <v>7659802105</v>
      </c>
      <c r="E38" s="175"/>
    </row>
    <row r="39" spans="1:5" s="14" customFormat="1" ht="15.75">
      <c r="A39" s="55">
        <v>1</v>
      </c>
      <c r="B39" s="34" t="s">
        <v>2466</v>
      </c>
      <c r="C39" s="35"/>
      <c r="D39" s="36">
        <f>D40+D41</f>
        <v>3265156615</v>
      </c>
      <c r="E39" s="175"/>
    </row>
    <row r="40" spans="1:5" s="19" customFormat="1" ht="15">
      <c r="A40" s="123" t="s">
        <v>456</v>
      </c>
      <c r="B40" s="17" t="s">
        <v>368</v>
      </c>
      <c r="C40" s="18"/>
      <c r="D40" s="158">
        <v>1956066425</v>
      </c>
      <c r="E40" s="158"/>
    </row>
    <row r="41" spans="1:5" s="19" customFormat="1" ht="15">
      <c r="A41" s="123" t="s">
        <v>457</v>
      </c>
      <c r="B41" s="17" t="s">
        <v>2463</v>
      </c>
      <c r="C41" s="18"/>
      <c r="D41" s="158">
        <v>1309090190</v>
      </c>
      <c r="E41" s="158"/>
    </row>
    <row r="42" spans="1:5" s="14" customFormat="1" ht="15.75">
      <c r="A42" s="56">
        <v>2</v>
      </c>
      <c r="B42" s="7" t="s">
        <v>201</v>
      </c>
      <c r="C42" s="8"/>
      <c r="D42" s="175">
        <f>D43+D44</f>
        <v>1769130322</v>
      </c>
      <c r="E42" s="175"/>
    </row>
    <row r="43" spans="1:5" s="19" customFormat="1" ht="15">
      <c r="A43" s="123">
        <v>2.1</v>
      </c>
      <c r="B43" s="17" t="s">
        <v>235</v>
      </c>
      <c r="C43" s="18"/>
      <c r="D43" s="158">
        <v>114252309</v>
      </c>
      <c r="E43" s="158"/>
    </row>
    <row r="44" spans="1:5" s="19" customFormat="1" ht="15">
      <c r="A44" s="123">
        <v>2.2000000000000002</v>
      </c>
      <c r="B44" s="17" t="s">
        <v>236</v>
      </c>
      <c r="C44" s="18"/>
      <c r="D44" s="158">
        <v>1654878013</v>
      </c>
      <c r="E44" s="158"/>
    </row>
    <row r="45" spans="1:5" s="14" customFormat="1" ht="15.75">
      <c r="A45" s="56">
        <v>3</v>
      </c>
      <c r="B45" s="7" t="s">
        <v>561</v>
      </c>
      <c r="C45" s="8"/>
      <c r="D45" s="175">
        <v>38240000</v>
      </c>
      <c r="E45" s="175"/>
    </row>
    <row r="46" spans="1:5" s="14" customFormat="1" ht="15.75">
      <c r="A46" s="57">
        <v>4</v>
      </c>
      <c r="B46" s="42" t="s">
        <v>363</v>
      </c>
      <c r="C46" s="43"/>
      <c r="D46" s="175">
        <v>2587275168</v>
      </c>
      <c r="E46" s="175"/>
    </row>
    <row r="47" spans="1:5" s="14" customFormat="1" ht="15.75">
      <c r="A47" s="23" t="s">
        <v>765</v>
      </c>
      <c r="B47" s="301" t="s">
        <v>796</v>
      </c>
      <c r="C47" s="304"/>
      <c r="D47" s="282">
        <v>67000000</v>
      </c>
      <c r="E47" s="177"/>
    </row>
    <row r="48" spans="1:5" s="14" customFormat="1" ht="15.75">
      <c r="A48" s="23" t="s">
        <v>192</v>
      </c>
      <c r="B48" s="301" t="s">
        <v>360</v>
      </c>
      <c r="C48" s="304"/>
      <c r="D48" s="282">
        <v>1800000</v>
      </c>
      <c r="E48" s="177"/>
    </row>
    <row r="49" spans="1:5" s="14" customFormat="1" ht="15.75">
      <c r="A49" s="23" t="s">
        <v>194</v>
      </c>
      <c r="B49" s="301" t="s">
        <v>361</v>
      </c>
      <c r="C49" s="304"/>
      <c r="D49" s="282">
        <v>356900000</v>
      </c>
      <c r="E49" s="177"/>
    </row>
    <row r="50" spans="1:5" s="14" customFormat="1" ht="15.75">
      <c r="A50" s="23" t="s">
        <v>195</v>
      </c>
      <c r="B50" s="301" t="s">
        <v>362</v>
      </c>
      <c r="C50" s="304"/>
      <c r="D50" s="282">
        <v>1500000</v>
      </c>
      <c r="E50" s="177"/>
    </row>
    <row r="51" spans="1:5" s="5" customFormat="1" ht="18">
      <c r="A51" s="293" t="s">
        <v>1758</v>
      </c>
      <c r="B51" s="294" t="s">
        <v>2066</v>
      </c>
      <c r="C51" s="35"/>
      <c r="D51" s="36">
        <f>D52+D53+D54+D55</f>
        <v>7130000000</v>
      </c>
      <c r="E51" s="175"/>
    </row>
    <row r="52" spans="1:5" s="5" customFormat="1" ht="15.75">
      <c r="A52" s="123" t="s">
        <v>456</v>
      </c>
      <c r="B52" s="17" t="s">
        <v>721</v>
      </c>
      <c r="C52" s="18"/>
      <c r="D52" s="13">
        <f>D11</f>
        <v>5430000000</v>
      </c>
      <c r="E52" s="175">
        <f>D52+D54</f>
        <v>5897220000</v>
      </c>
    </row>
    <row r="53" spans="1:5" s="5" customFormat="1" ht="15.75">
      <c r="A53" s="123" t="s">
        <v>457</v>
      </c>
      <c r="B53" s="17" t="s">
        <v>2459</v>
      </c>
      <c r="C53" s="18"/>
      <c r="D53" s="13">
        <v>100000000</v>
      </c>
      <c r="E53" s="175"/>
    </row>
    <row r="54" spans="1:5" s="5" customFormat="1" ht="15.75">
      <c r="A54" s="123" t="s">
        <v>458</v>
      </c>
      <c r="B54" s="17" t="s">
        <v>720</v>
      </c>
      <c r="C54" s="18"/>
      <c r="D54" s="13">
        <v>467220000</v>
      </c>
      <c r="E54" s="175"/>
    </row>
    <row r="55" spans="1:5" s="5" customFormat="1" ht="15.75">
      <c r="A55" s="283" t="s">
        <v>358</v>
      </c>
      <c r="B55" s="284" t="s">
        <v>357</v>
      </c>
      <c r="C55" s="285"/>
      <c r="D55" s="286">
        <v>1132780000</v>
      </c>
      <c r="E55" s="175"/>
    </row>
    <row r="56" spans="1:5" s="5" customFormat="1" ht="18">
      <c r="A56" s="287" t="s">
        <v>2460</v>
      </c>
      <c r="B56" s="51" t="s">
        <v>2067</v>
      </c>
      <c r="C56" s="52"/>
      <c r="D56" s="282"/>
      <c r="E56" s="175"/>
    </row>
    <row r="57" spans="1:5" s="5" customFormat="1" ht="15.75">
      <c r="A57" s="23" t="s">
        <v>2482</v>
      </c>
      <c r="B57" s="301" t="s">
        <v>804</v>
      </c>
      <c r="C57" s="302"/>
      <c r="D57" s="282">
        <f>D59+D60+D58</f>
        <v>108048356118</v>
      </c>
      <c r="E57" s="175"/>
    </row>
    <row r="58" spans="1:5" s="19" customFormat="1" ht="15">
      <c r="A58" s="278">
        <v>1</v>
      </c>
      <c r="B58" s="279" t="s">
        <v>723</v>
      </c>
      <c r="C58" s="280"/>
      <c r="D58" s="281">
        <v>242000000</v>
      </c>
      <c r="E58" s="158">
        <v>242000000</v>
      </c>
    </row>
    <row r="59" spans="1:5" s="19" customFormat="1" ht="15">
      <c r="A59" s="123">
        <v>2</v>
      </c>
      <c r="B59" s="17" t="s">
        <v>722</v>
      </c>
      <c r="C59" s="18"/>
      <c r="D59" s="13">
        <f>D15</f>
        <v>24972171000</v>
      </c>
      <c r="E59" s="158">
        <f>D59</f>
        <v>24972171000</v>
      </c>
    </row>
    <row r="60" spans="1:5" s="19" customFormat="1" ht="16.5">
      <c r="A60" s="274">
        <v>3</v>
      </c>
      <c r="B60" s="275" t="s">
        <v>2465</v>
      </c>
      <c r="C60" s="276"/>
      <c r="D60" s="277">
        <f>D18-D38-D47-D48-D49-D50</f>
        <v>82834185118</v>
      </c>
      <c r="E60" s="158"/>
    </row>
    <row r="61" spans="1:5" s="5" customFormat="1" ht="16.5">
      <c r="A61" s="23" t="s">
        <v>765</v>
      </c>
      <c r="B61" s="53" t="s">
        <v>2068</v>
      </c>
      <c r="C61" s="302"/>
      <c r="D61" s="282">
        <f>D62+D63+D64+D65</f>
        <v>90857115518</v>
      </c>
      <c r="E61" s="4">
        <f>E62+E63+E64+E65</f>
        <v>90857115518</v>
      </c>
    </row>
    <row r="62" spans="1:5" s="19" customFormat="1" ht="15">
      <c r="A62" s="278">
        <v>1</v>
      </c>
      <c r="B62" s="279" t="s">
        <v>2467</v>
      </c>
      <c r="C62" s="280"/>
      <c r="D62" s="281">
        <v>22395588802</v>
      </c>
      <c r="E62" s="158">
        <f>D62</f>
        <v>22395588802</v>
      </c>
    </row>
    <row r="63" spans="1:5" s="19" customFormat="1" ht="15">
      <c r="A63" s="123">
        <v>2</v>
      </c>
      <c r="B63" s="17" t="s">
        <v>2468</v>
      </c>
      <c r="C63" s="18"/>
      <c r="D63" s="13">
        <v>67009320916</v>
      </c>
      <c r="E63" s="158">
        <f>D63</f>
        <v>67009320916</v>
      </c>
    </row>
    <row r="64" spans="1:5" s="19" customFormat="1" ht="15">
      <c r="A64" s="123">
        <v>3</v>
      </c>
      <c r="B64" s="17" t="s">
        <v>1800</v>
      </c>
      <c r="C64" s="18"/>
      <c r="D64" s="13">
        <v>415204800</v>
      </c>
      <c r="E64" s="158">
        <f>D64</f>
        <v>415204800</v>
      </c>
    </row>
    <row r="65" spans="1:5" s="19" customFormat="1" ht="15">
      <c r="A65" s="274">
        <v>4</v>
      </c>
      <c r="B65" s="295" t="s">
        <v>1801</v>
      </c>
      <c r="C65" s="276"/>
      <c r="D65" s="277">
        <v>1037001000</v>
      </c>
      <c r="E65" s="158">
        <f>D65</f>
        <v>1037001000</v>
      </c>
    </row>
    <row r="66" spans="1:5" s="98" customFormat="1" ht="16.5">
      <c r="A66" s="299" t="s">
        <v>192</v>
      </c>
      <c r="B66" s="96" t="s">
        <v>2069</v>
      </c>
      <c r="C66" s="303"/>
      <c r="D66" s="300">
        <f>D57-D61</f>
        <v>17191240600</v>
      </c>
      <c r="E66" s="95">
        <f>E57-E61</f>
        <v>-90857115518</v>
      </c>
    </row>
    <row r="67" spans="1:5" s="5" customFormat="1" ht="18">
      <c r="A67" s="293" t="s">
        <v>2322</v>
      </c>
      <c r="B67" s="296" t="s">
        <v>802</v>
      </c>
      <c r="C67" s="297"/>
      <c r="D67" s="298">
        <f>D68+D69+D70+D71</f>
        <v>9970919548</v>
      </c>
      <c r="E67" s="175">
        <f>D62+D73</f>
        <v>28873202958</v>
      </c>
    </row>
    <row r="68" spans="1:5" s="5" customFormat="1" ht="16.5">
      <c r="A68" s="56">
        <v>1</v>
      </c>
      <c r="B68" s="212" t="s">
        <v>365</v>
      </c>
      <c r="C68" s="8"/>
      <c r="D68" s="4">
        <f>D66*10%</f>
        <v>1719124060</v>
      </c>
      <c r="E68" s="175"/>
    </row>
    <row r="69" spans="1:5" s="5" customFormat="1" ht="16.5">
      <c r="A69" s="56">
        <v>2</v>
      </c>
      <c r="B69" s="212" t="s">
        <v>366</v>
      </c>
      <c r="C69" s="8"/>
      <c r="D69" s="4">
        <f>D66*18%</f>
        <v>3094423308</v>
      </c>
      <c r="E69" s="175"/>
    </row>
    <row r="70" spans="1:5" s="5" customFormat="1" ht="16.5">
      <c r="A70" s="56">
        <v>3</v>
      </c>
      <c r="B70" s="212" t="s">
        <v>364</v>
      </c>
      <c r="C70" s="8"/>
      <c r="D70" s="4">
        <f>D66*3%</f>
        <v>515737218</v>
      </c>
      <c r="E70" s="175">
        <f>10+18+3+27</f>
        <v>58</v>
      </c>
    </row>
    <row r="71" spans="1:5" s="5" customFormat="1" ht="16.5">
      <c r="A71" s="56">
        <v>4</v>
      </c>
      <c r="B71" s="212" t="s">
        <v>367</v>
      </c>
      <c r="C71" s="8"/>
      <c r="D71" s="4">
        <f>D66*27%</f>
        <v>4641634962</v>
      </c>
      <c r="E71" s="175"/>
    </row>
    <row r="72" spans="1:5" s="98" customFormat="1" ht="16.5">
      <c r="A72" s="92" t="s">
        <v>2323</v>
      </c>
      <c r="B72" s="235" t="s">
        <v>370</v>
      </c>
      <c r="C72" s="94"/>
      <c r="D72" s="95">
        <f>D73+D74</f>
        <v>7220321052</v>
      </c>
      <c r="E72" s="236"/>
    </row>
    <row r="73" spans="1:5" s="5" customFormat="1" ht="16.5">
      <c r="A73" s="56">
        <v>1</v>
      </c>
      <c r="B73" s="214" t="s">
        <v>836</v>
      </c>
      <c r="C73" s="18"/>
      <c r="D73" s="13">
        <v>6477614156</v>
      </c>
      <c r="E73" s="175">
        <f>D67+D73+D74</f>
        <v>17191240600</v>
      </c>
    </row>
    <row r="74" spans="1:5" s="5" customFormat="1" ht="16.5">
      <c r="A74" s="56">
        <v>2</v>
      </c>
      <c r="B74" s="214" t="s">
        <v>369</v>
      </c>
      <c r="C74" s="18"/>
      <c r="D74" s="231">
        <f>D66-D67-D73</f>
        <v>742706896</v>
      </c>
      <c r="E74" s="175"/>
    </row>
    <row r="75" spans="1:5" s="5" customFormat="1" ht="18">
      <c r="A75" s="129" t="s">
        <v>717</v>
      </c>
      <c r="B75" s="210" t="s">
        <v>1809</v>
      </c>
      <c r="C75" s="8"/>
      <c r="D75" s="4"/>
      <c r="E75" s="175"/>
    </row>
    <row r="76" spans="1:5" s="5" customFormat="1" ht="16.5">
      <c r="A76" s="56" t="s">
        <v>2482</v>
      </c>
      <c r="B76" s="212" t="s">
        <v>1810</v>
      </c>
      <c r="C76" s="8"/>
      <c r="D76" s="4"/>
      <c r="E76" s="175"/>
    </row>
    <row r="77" spans="1:5" s="5" customFormat="1" ht="16.5">
      <c r="A77" s="123">
        <v>1</v>
      </c>
      <c r="B77" s="214" t="s">
        <v>713</v>
      </c>
      <c r="C77" s="18"/>
      <c r="D77" s="13">
        <f>1035506722+1116177842</f>
        <v>2151684564</v>
      </c>
      <c r="E77" s="175">
        <f>1035506722+1116177842</f>
        <v>2151684564</v>
      </c>
    </row>
    <row r="78" spans="1:5" s="5" customFormat="1" ht="16.5">
      <c r="A78" s="131">
        <v>2</v>
      </c>
      <c r="B78" s="214" t="s">
        <v>838</v>
      </c>
      <c r="C78" s="146"/>
      <c r="D78" s="13">
        <v>40200000</v>
      </c>
      <c r="E78" s="175">
        <f>D77-E77</f>
        <v>0</v>
      </c>
    </row>
    <row r="79" spans="1:5" s="5" customFormat="1" ht="16.5">
      <c r="A79" s="123">
        <v>3</v>
      </c>
      <c r="B79" s="214" t="s">
        <v>839</v>
      </c>
      <c r="C79" s="18"/>
      <c r="D79" s="13">
        <f>D68+D69</f>
        <v>4813547368</v>
      </c>
      <c r="E79" s="175"/>
    </row>
    <row r="80" spans="1:5" s="5" customFormat="1" ht="16.5">
      <c r="A80" s="123">
        <v>4</v>
      </c>
      <c r="B80" s="214" t="s">
        <v>840</v>
      </c>
      <c r="C80" s="18"/>
      <c r="D80" s="13">
        <f>D77+D79+D78</f>
        <v>7005431932</v>
      </c>
      <c r="E80" s="175"/>
    </row>
    <row r="81" spans="1:5" s="5" customFormat="1" ht="16.5">
      <c r="A81" s="56">
        <v>5</v>
      </c>
      <c r="B81" s="212" t="s">
        <v>841</v>
      </c>
      <c r="C81" s="8"/>
      <c r="D81" s="4">
        <f>SUM(D82:D93)</f>
        <v>3928642900</v>
      </c>
      <c r="E81" s="175">
        <f>1420668800+2507974100</f>
        <v>3928642900</v>
      </c>
    </row>
    <row r="82" spans="1:5" s="5" customFormat="1" ht="16.5">
      <c r="A82" s="56"/>
      <c r="B82" s="214" t="s">
        <v>447</v>
      </c>
      <c r="C82" s="8"/>
      <c r="D82" s="4"/>
      <c r="E82" s="175">
        <f>D81-E81</f>
        <v>0</v>
      </c>
    </row>
    <row r="83" spans="1:5" s="19" customFormat="1" ht="16.5">
      <c r="A83" s="123" t="s">
        <v>2324</v>
      </c>
      <c r="B83" s="214" t="s">
        <v>2071</v>
      </c>
      <c r="C83" s="18"/>
      <c r="D83" s="240">
        <f>1079800000+74100000</f>
        <v>1153900000</v>
      </c>
      <c r="E83" s="158"/>
    </row>
    <row r="84" spans="1:5" s="19" customFormat="1" ht="16.5">
      <c r="A84" s="123" t="s">
        <v>2324</v>
      </c>
      <c r="B84" s="214" t="s">
        <v>2072</v>
      </c>
      <c r="C84" s="18"/>
      <c r="D84" s="240">
        <f>582200000</f>
        <v>582200000</v>
      </c>
      <c r="E84" s="158"/>
    </row>
    <row r="85" spans="1:5" s="19" customFormat="1" ht="16.5">
      <c r="A85" s="123" t="s">
        <v>2324</v>
      </c>
      <c r="B85" s="214" t="s">
        <v>0</v>
      </c>
      <c r="C85" s="18"/>
      <c r="D85" s="240">
        <v>228500000</v>
      </c>
      <c r="E85" s="158"/>
    </row>
    <row r="86" spans="1:5" s="19" customFormat="1" ht="16.5">
      <c r="A86" s="123" t="s">
        <v>2324</v>
      </c>
      <c r="B86" s="214" t="s">
        <v>554</v>
      </c>
      <c r="C86" s="18"/>
      <c r="D86" s="240">
        <v>263500000</v>
      </c>
      <c r="E86" s="158"/>
    </row>
    <row r="87" spans="1:5" s="19" customFormat="1" ht="16.5">
      <c r="A87" s="224" t="s">
        <v>2324</v>
      </c>
      <c r="B87" s="225" t="s">
        <v>2070</v>
      </c>
      <c r="C87" s="226"/>
      <c r="D87" s="263">
        <f>366050000+39970000+150000000+500000+42134000</f>
        <v>598654000</v>
      </c>
      <c r="E87" s="158"/>
    </row>
    <row r="88" spans="1:5" s="19" customFormat="1" ht="16.5">
      <c r="A88" s="220" t="s">
        <v>2324</v>
      </c>
      <c r="B88" s="228" t="s">
        <v>1816</v>
      </c>
      <c r="C88" s="222"/>
      <c r="D88" s="264">
        <f>94604000+5521000</f>
        <v>100125000</v>
      </c>
      <c r="E88" s="158"/>
    </row>
    <row r="89" spans="1:5" s="19" customFormat="1" ht="16.5">
      <c r="A89" s="123" t="s">
        <v>2324</v>
      </c>
      <c r="B89" s="214" t="s">
        <v>2332</v>
      </c>
      <c r="C89" s="18"/>
      <c r="D89" s="240">
        <f>7000000</f>
        <v>7000000</v>
      </c>
      <c r="E89" s="158"/>
    </row>
    <row r="90" spans="1:5" s="19" customFormat="1" ht="16.5">
      <c r="A90" s="123" t="s">
        <v>2324</v>
      </c>
      <c r="B90" s="214" t="s">
        <v>354</v>
      </c>
      <c r="C90" s="18"/>
      <c r="D90" s="240">
        <f>11700000+54600000</f>
        <v>66300000</v>
      </c>
      <c r="E90" s="158"/>
    </row>
    <row r="91" spans="1:5" s="19" customFormat="1" ht="16.5">
      <c r="A91" s="123" t="s">
        <v>2324</v>
      </c>
      <c r="B91" s="214" t="s">
        <v>355</v>
      </c>
      <c r="C91" s="18"/>
      <c r="D91" s="240">
        <v>461800500</v>
      </c>
      <c r="E91" s="158"/>
    </row>
    <row r="92" spans="1:5" s="19" customFormat="1" ht="15">
      <c r="A92" s="123" t="s">
        <v>2324</v>
      </c>
      <c r="B92" s="17" t="s">
        <v>356</v>
      </c>
      <c r="C92" s="18"/>
      <c r="D92" s="240">
        <v>127651000</v>
      </c>
      <c r="E92" s="158"/>
    </row>
    <row r="93" spans="1:5" s="19" customFormat="1" ht="16.5">
      <c r="A93" s="123" t="s">
        <v>2324</v>
      </c>
      <c r="B93" s="214" t="s">
        <v>1813</v>
      </c>
      <c r="C93" s="18"/>
      <c r="D93" s="240">
        <v>339012400</v>
      </c>
      <c r="E93" s="158"/>
    </row>
    <row r="94" spans="1:5" s="5" customFormat="1" ht="16.5">
      <c r="A94" s="56">
        <v>6</v>
      </c>
      <c r="B94" s="212" t="s">
        <v>712</v>
      </c>
      <c r="C94" s="8"/>
      <c r="D94" s="4">
        <f>D80-D81</f>
        <v>3076789032</v>
      </c>
      <c r="E94" s="175"/>
    </row>
    <row r="95" spans="1:5" ht="18.75" customHeight="1">
      <c r="A95" s="163" t="s">
        <v>765</v>
      </c>
      <c r="B95" s="215" t="s">
        <v>1817</v>
      </c>
      <c r="C95" s="148"/>
      <c r="D95" s="133"/>
    </row>
    <row r="96" spans="1:5" ht="18.75" customHeight="1">
      <c r="A96" s="171">
        <v>1</v>
      </c>
      <c r="B96" s="214" t="s">
        <v>562</v>
      </c>
      <c r="C96" s="172"/>
      <c r="D96" s="135">
        <v>294802715</v>
      </c>
    </row>
    <row r="97" spans="1:5" ht="18.75" customHeight="1">
      <c r="A97" s="171">
        <v>2</v>
      </c>
      <c r="B97" s="214" t="s">
        <v>839</v>
      </c>
      <c r="C97" s="172"/>
      <c r="D97" s="173">
        <f>D70</f>
        <v>515737218</v>
      </c>
    </row>
    <row r="98" spans="1:5" ht="18.75" customHeight="1">
      <c r="A98" s="171">
        <v>3</v>
      </c>
      <c r="B98" s="214" t="s">
        <v>563</v>
      </c>
      <c r="C98" s="172"/>
      <c r="D98" s="173">
        <f>D96+D97</f>
        <v>810539933</v>
      </c>
    </row>
    <row r="99" spans="1:5" ht="18.75" customHeight="1">
      <c r="A99" s="171"/>
      <c r="B99" s="214" t="s">
        <v>841</v>
      </c>
      <c r="C99" s="172"/>
      <c r="D99" s="173">
        <v>0</v>
      </c>
    </row>
    <row r="100" spans="1:5" ht="18.75" customHeight="1">
      <c r="A100" s="171">
        <v>5</v>
      </c>
      <c r="B100" s="212" t="s">
        <v>2075</v>
      </c>
      <c r="C100" s="148"/>
      <c r="D100" s="4">
        <f>D98</f>
        <v>810539933</v>
      </c>
      <c r="E100" s="168">
        <f>D100+D94+D106</f>
        <v>7255467581</v>
      </c>
    </row>
    <row r="101" spans="1:5" ht="18.75" customHeight="1">
      <c r="A101" s="163" t="s">
        <v>192</v>
      </c>
      <c r="B101" s="215" t="s">
        <v>2319</v>
      </c>
      <c r="C101" s="148"/>
      <c r="D101" s="133"/>
    </row>
    <row r="102" spans="1:5" ht="18.75" customHeight="1">
      <c r="A102" s="171">
        <v>1</v>
      </c>
      <c r="B102" s="214" t="s">
        <v>714</v>
      </c>
      <c r="C102" s="172"/>
      <c r="D102" s="135">
        <v>2401503654</v>
      </c>
    </row>
    <row r="103" spans="1:5" ht="16.5">
      <c r="A103" s="171">
        <v>4</v>
      </c>
      <c r="B103" s="214" t="s">
        <v>839</v>
      </c>
      <c r="C103" s="172"/>
      <c r="D103" s="173">
        <f>D71</f>
        <v>4641634962</v>
      </c>
    </row>
    <row r="104" spans="1:5" ht="16.5">
      <c r="A104" s="171"/>
      <c r="B104" s="214" t="s">
        <v>563</v>
      </c>
      <c r="C104" s="205"/>
      <c r="D104" s="206">
        <f>D102+D103</f>
        <v>7043138616</v>
      </c>
    </row>
    <row r="105" spans="1:5" ht="16.5">
      <c r="A105" s="171">
        <v>5</v>
      </c>
      <c r="B105" s="214" t="s">
        <v>841</v>
      </c>
      <c r="C105" s="205"/>
      <c r="D105" s="206">
        <v>3675000000</v>
      </c>
    </row>
    <row r="106" spans="1:5" ht="16.5">
      <c r="A106" s="174">
        <v>5</v>
      </c>
      <c r="B106" s="216" t="s">
        <v>2075</v>
      </c>
      <c r="C106" s="207"/>
      <c r="D106" s="209">
        <f>D104-D105</f>
        <v>3368138616</v>
      </c>
      <c r="E106" s="168">
        <f>D94+D100+D106</f>
        <v>7255467581</v>
      </c>
    </row>
    <row r="107" spans="1:5" ht="16.5">
      <c r="B107" s="9"/>
      <c r="C107" s="153"/>
      <c r="D107" s="153"/>
    </row>
    <row r="108" spans="1:5" s="154" customFormat="1" ht="18.75">
      <c r="A108" s="166"/>
      <c r="C108" s="901" t="s">
        <v>2078</v>
      </c>
      <c r="D108" s="901"/>
      <c r="E108" s="155"/>
    </row>
    <row r="109" spans="1:5" s="6" customFormat="1" ht="18">
      <c r="A109" s="200"/>
      <c r="B109" s="6" t="s">
        <v>2079</v>
      </c>
      <c r="C109" s="229"/>
      <c r="D109" s="229"/>
      <c r="E109" s="229"/>
    </row>
  </sheetData>
  <mergeCells count="5">
    <mergeCell ref="C108:D108"/>
    <mergeCell ref="A1:B1"/>
    <mergeCell ref="A4:D4"/>
    <mergeCell ref="A5:D5"/>
    <mergeCell ref="B7:C7"/>
  </mergeCells>
  <phoneticPr fontId="8" type="noConversion"/>
  <pageMargins left="0.5" right="0.25" top="0.5" bottom="0.5" header="0.5" footer="0.5"/>
  <pageSetup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09"/>
  <sheetViews>
    <sheetView topLeftCell="A54" workbookViewId="0">
      <selection activeCell="D66" sqref="D66"/>
    </sheetView>
  </sheetViews>
  <sheetFormatPr defaultColWidth="9.140625" defaultRowHeight="12.75"/>
  <cols>
    <col min="1" max="1" width="8.140625" style="170" customWidth="1"/>
    <col min="2" max="2" width="67.42578125" style="169" customWidth="1"/>
    <col min="3" max="3" width="13.42578125" style="168" customWidth="1"/>
    <col min="4" max="4" width="22" style="168" customWidth="1"/>
    <col min="5" max="5" width="20.140625" style="168" customWidth="1"/>
    <col min="6" max="16384" width="9.140625" style="169"/>
  </cols>
  <sheetData>
    <row r="1" spans="1:5" ht="15">
      <c r="A1" s="861" t="s">
        <v>2076</v>
      </c>
      <c r="B1" s="861"/>
    </row>
    <row r="2" spans="1:5" ht="15.75">
      <c r="A2" s="21" t="s">
        <v>2477</v>
      </c>
      <c r="B2" s="21"/>
    </row>
    <row r="3" spans="1:5" ht="15.75">
      <c r="A3" s="159"/>
    </row>
    <row r="4" spans="1:5" ht="18">
      <c r="A4" s="862" t="s">
        <v>835</v>
      </c>
      <c r="B4" s="862"/>
      <c r="C4" s="862"/>
      <c r="D4" s="862"/>
    </row>
    <row r="5" spans="1:5" ht="12" customHeight="1">
      <c r="A5" s="865"/>
      <c r="B5" s="865"/>
      <c r="C5" s="865"/>
      <c r="D5" s="865"/>
    </row>
    <row r="6" spans="1:5" ht="15">
      <c r="D6" s="208" t="s">
        <v>2077</v>
      </c>
    </row>
    <row r="7" spans="1:5" s="1" customFormat="1" ht="23.25" customHeight="1">
      <c r="A7" s="61" t="s">
        <v>2478</v>
      </c>
      <c r="B7" s="864" t="s">
        <v>2479</v>
      </c>
      <c r="C7" s="864"/>
      <c r="D7" s="62" t="s">
        <v>2480</v>
      </c>
      <c r="E7" s="273"/>
    </row>
    <row r="8" spans="1:5" s="6" customFormat="1" ht="20.25" customHeight="1">
      <c r="A8" s="161" t="s">
        <v>764</v>
      </c>
      <c r="B8" s="211" t="s">
        <v>2483</v>
      </c>
      <c r="C8" s="137"/>
      <c r="D8" s="126">
        <f>D9+D18</f>
        <v>123023358223</v>
      </c>
      <c r="E8" s="229"/>
    </row>
    <row r="9" spans="1:5" s="9" customFormat="1" ht="18.75" customHeight="1">
      <c r="A9" s="162" t="s">
        <v>2482</v>
      </c>
      <c r="B9" s="212" t="s">
        <v>2484</v>
      </c>
      <c r="C9" s="139"/>
      <c r="D9" s="127">
        <f>D10+D15</f>
        <v>32102171000</v>
      </c>
      <c r="E9" s="176"/>
    </row>
    <row r="10" spans="1:5" s="9" customFormat="1" ht="18.75" customHeight="1">
      <c r="A10" s="269">
        <v>1</v>
      </c>
      <c r="B10" s="235" t="s">
        <v>1805</v>
      </c>
      <c r="C10" s="270"/>
      <c r="D10" s="271">
        <f>D11+D12+D13+D14</f>
        <v>7130000000</v>
      </c>
      <c r="E10" s="176"/>
    </row>
    <row r="11" spans="1:5" s="19" customFormat="1" ht="15">
      <c r="A11" s="123" t="s">
        <v>456</v>
      </c>
      <c r="B11" s="17" t="s">
        <v>455</v>
      </c>
      <c r="C11" s="18"/>
      <c r="D11" s="13">
        <v>5430000000</v>
      </c>
      <c r="E11" s="158"/>
    </row>
    <row r="12" spans="1:5" s="19" customFormat="1" ht="15">
      <c r="A12" s="123" t="s">
        <v>457</v>
      </c>
      <c r="B12" s="17" t="s">
        <v>452</v>
      </c>
      <c r="C12" s="18"/>
      <c r="D12" s="13">
        <v>100000000</v>
      </c>
      <c r="E12" s="158"/>
    </row>
    <row r="13" spans="1:5" s="19" customFormat="1" ht="15">
      <c r="A13" s="123" t="s">
        <v>458</v>
      </c>
      <c r="B13" s="17" t="s">
        <v>720</v>
      </c>
      <c r="C13" s="18"/>
      <c r="D13" s="13">
        <v>1600000000</v>
      </c>
      <c r="E13" s="158"/>
    </row>
    <row r="14" spans="1:5" s="19" customFormat="1" ht="15">
      <c r="A14" s="123" t="s">
        <v>459</v>
      </c>
      <c r="B14" s="17"/>
      <c r="C14" s="18"/>
      <c r="D14" s="13"/>
      <c r="E14" s="158"/>
    </row>
    <row r="15" spans="1:5" s="5" customFormat="1" ht="16.5">
      <c r="A15" s="56">
        <v>2</v>
      </c>
      <c r="B15" s="212" t="s">
        <v>1804</v>
      </c>
      <c r="C15" s="8"/>
      <c r="D15" s="4">
        <f>D16+D17</f>
        <v>24972171000</v>
      </c>
      <c r="E15" s="175"/>
    </row>
    <row r="16" spans="1:5" s="19" customFormat="1" ht="15">
      <c r="A16" s="123" t="s">
        <v>460</v>
      </c>
      <c r="B16" s="17" t="s">
        <v>1803</v>
      </c>
      <c r="C16" s="18"/>
      <c r="D16" s="13">
        <v>23941000000</v>
      </c>
      <c r="E16" s="158"/>
    </row>
    <row r="17" spans="1:5" s="19" customFormat="1" ht="15">
      <c r="A17" s="123" t="s">
        <v>461</v>
      </c>
      <c r="B17" s="17" t="s">
        <v>719</v>
      </c>
      <c r="C17" s="18"/>
      <c r="D17" s="13">
        <f>500000000+531171000</f>
        <v>1031171000</v>
      </c>
      <c r="E17" s="158"/>
    </row>
    <row r="18" spans="1:5" s="9" customFormat="1" ht="16.5">
      <c r="A18" s="269" t="s">
        <v>765</v>
      </c>
      <c r="B18" s="235" t="s">
        <v>763</v>
      </c>
      <c r="C18" s="270"/>
      <c r="D18" s="271">
        <f>D19+D22+D24</f>
        <v>90921187223</v>
      </c>
      <c r="E18" s="176"/>
    </row>
    <row r="19" spans="1:5" s="14" customFormat="1" ht="15.75">
      <c r="A19" s="56">
        <v>1</v>
      </c>
      <c r="B19" s="7" t="s">
        <v>467</v>
      </c>
      <c r="C19" s="8"/>
      <c r="D19" s="4">
        <f>SUM(D20:D21)</f>
        <v>33182120437</v>
      </c>
      <c r="E19" s="177"/>
    </row>
    <row r="20" spans="1:5" s="14" customFormat="1" ht="15">
      <c r="A20" s="123" t="s">
        <v>456</v>
      </c>
      <c r="B20" s="213" t="s">
        <v>351</v>
      </c>
      <c r="C20" s="124"/>
      <c r="D20" s="128">
        <f>26994189437+3315400000</f>
        <v>30309589437</v>
      </c>
      <c r="E20" s="177"/>
    </row>
    <row r="21" spans="1:5" s="14" customFormat="1" ht="15">
      <c r="A21" s="123" t="s">
        <v>459</v>
      </c>
      <c r="B21" s="213" t="s">
        <v>2454</v>
      </c>
      <c r="C21" s="124"/>
      <c r="D21" s="128">
        <v>2872531000</v>
      </c>
      <c r="E21" s="177"/>
    </row>
    <row r="22" spans="1:5" s="14" customFormat="1" ht="15.75">
      <c r="A22" s="123">
        <v>2</v>
      </c>
      <c r="B22" s="7" t="s">
        <v>2449</v>
      </c>
      <c r="C22" s="8"/>
      <c r="D22" s="4">
        <f>D23</f>
        <v>56000000000</v>
      </c>
      <c r="E22" s="177"/>
    </row>
    <row r="23" spans="1:5" s="14" customFormat="1" ht="15">
      <c r="A23" s="123" t="s">
        <v>460</v>
      </c>
      <c r="B23" s="213" t="s">
        <v>2089</v>
      </c>
      <c r="C23" s="18"/>
      <c r="D23" s="128">
        <v>56000000000</v>
      </c>
      <c r="E23" s="177"/>
    </row>
    <row r="24" spans="1:5" s="14" customFormat="1" ht="15.75">
      <c r="A24" s="56">
        <v>3</v>
      </c>
      <c r="B24" s="7" t="s">
        <v>2450</v>
      </c>
      <c r="C24" s="8"/>
      <c r="D24" s="4">
        <f>SUM(D25:D36)</f>
        <v>1739066786</v>
      </c>
      <c r="E24" s="177"/>
    </row>
    <row r="25" spans="1:5" s="114" customFormat="1" ht="16.5" customHeight="1">
      <c r="A25" s="125" t="s">
        <v>469</v>
      </c>
      <c r="B25" s="213" t="s">
        <v>478</v>
      </c>
      <c r="C25" s="124"/>
      <c r="D25" s="128">
        <v>455000000</v>
      </c>
      <c r="E25" s="115"/>
    </row>
    <row r="26" spans="1:5" s="114" customFormat="1" ht="16.5" customHeight="1">
      <c r="A26" s="125" t="s">
        <v>470</v>
      </c>
      <c r="B26" s="213" t="s">
        <v>479</v>
      </c>
      <c r="C26" s="124"/>
      <c r="D26" s="128">
        <v>86000000</v>
      </c>
      <c r="E26" s="115"/>
    </row>
    <row r="27" spans="1:5" s="114" customFormat="1" ht="16.5" customHeight="1">
      <c r="A27" s="125" t="s">
        <v>471</v>
      </c>
      <c r="B27" s="213" t="s">
        <v>774</v>
      </c>
      <c r="C27" s="124"/>
      <c r="D27" s="128">
        <v>165760188</v>
      </c>
      <c r="E27" s="115"/>
    </row>
    <row r="28" spans="1:5" s="114" customFormat="1" ht="16.5" customHeight="1">
      <c r="A28" s="125" t="s">
        <v>472</v>
      </c>
      <c r="B28" s="213" t="s">
        <v>2062</v>
      </c>
      <c r="C28" s="124"/>
      <c r="D28" s="128">
        <v>254700000</v>
      </c>
      <c r="E28" s="115"/>
    </row>
    <row r="29" spans="1:5" s="114" customFormat="1" ht="16.5" customHeight="1">
      <c r="A29" s="125" t="s">
        <v>473</v>
      </c>
      <c r="B29" s="213" t="s">
        <v>2063</v>
      </c>
      <c r="C29" s="201"/>
      <c r="D29" s="135">
        <v>64000000</v>
      </c>
      <c r="E29" s="115"/>
    </row>
    <row r="30" spans="1:5" s="114" customFormat="1" ht="16.5" customHeight="1">
      <c r="A30" s="125" t="s">
        <v>474</v>
      </c>
      <c r="B30" s="213" t="s">
        <v>463</v>
      </c>
      <c r="C30" s="201"/>
      <c r="D30" s="135">
        <v>21673500</v>
      </c>
      <c r="E30" s="115"/>
    </row>
    <row r="31" spans="1:5" s="114" customFormat="1" ht="16.5" hidden="1" customHeight="1">
      <c r="A31" s="125" t="s">
        <v>475</v>
      </c>
      <c r="B31" s="213" t="s">
        <v>464</v>
      </c>
      <c r="C31" s="201"/>
      <c r="D31" s="135"/>
      <c r="E31" s="115"/>
    </row>
    <row r="32" spans="1:5" s="114" customFormat="1" ht="16.5" customHeight="1">
      <c r="A32" s="125" t="s">
        <v>476</v>
      </c>
      <c r="B32" s="213" t="s">
        <v>465</v>
      </c>
      <c r="C32" s="201"/>
      <c r="D32" s="135">
        <v>206464900</v>
      </c>
      <c r="E32" s="115"/>
    </row>
    <row r="33" spans="1:5" s="114" customFormat="1" ht="16.5" customHeight="1">
      <c r="A33" s="125" t="s">
        <v>477</v>
      </c>
      <c r="B33" s="213" t="s">
        <v>2334</v>
      </c>
      <c r="C33" s="201"/>
      <c r="D33" s="135">
        <v>78797300</v>
      </c>
      <c r="E33" s="115"/>
    </row>
    <row r="34" spans="1:5" s="114" customFormat="1" ht="16.5" customHeight="1">
      <c r="A34" s="125" t="s">
        <v>2335</v>
      </c>
      <c r="B34" s="213" t="s">
        <v>556</v>
      </c>
      <c r="C34" s="201"/>
      <c r="D34" s="135">
        <v>164500000</v>
      </c>
      <c r="E34" s="115"/>
    </row>
    <row r="35" spans="1:5" s="114" customFormat="1" ht="16.5" customHeight="1">
      <c r="A35" s="125" t="s">
        <v>557</v>
      </c>
      <c r="B35" s="213" t="s">
        <v>2087</v>
      </c>
      <c r="C35" s="201"/>
      <c r="D35" s="135">
        <v>11049500</v>
      </c>
      <c r="E35" s="115"/>
    </row>
    <row r="36" spans="1:5" s="114" customFormat="1" ht="16.5" customHeight="1">
      <c r="A36" s="125" t="s">
        <v>2088</v>
      </c>
      <c r="B36" s="213" t="s">
        <v>466</v>
      </c>
      <c r="C36" s="201"/>
      <c r="D36" s="135">
        <f>10724000+220397398</f>
        <v>231121398</v>
      </c>
      <c r="E36" s="115"/>
    </row>
    <row r="37" spans="1:5" s="14" customFormat="1" ht="18">
      <c r="A37" s="129" t="s">
        <v>776</v>
      </c>
      <c r="B37" s="210" t="s">
        <v>777</v>
      </c>
      <c r="C37" s="12"/>
      <c r="D37" s="15"/>
      <c r="E37" s="177">
        <f>D18-D39</f>
        <v>83246106658</v>
      </c>
    </row>
    <row r="38" spans="1:5" s="14" customFormat="1" ht="18">
      <c r="A38" s="129"/>
      <c r="B38" s="210" t="s">
        <v>359</v>
      </c>
      <c r="C38" s="12"/>
      <c r="D38" s="15"/>
      <c r="E38" s="177"/>
    </row>
    <row r="39" spans="1:5" s="14" customFormat="1" ht="18">
      <c r="A39" s="129" t="s">
        <v>2482</v>
      </c>
      <c r="B39" s="210" t="s">
        <v>2464</v>
      </c>
      <c r="C39" s="139"/>
      <c r="D39" s="127">
        <f>D40+D43+D46+D47</f>
        <v>7675080565</v>
      </c>
      <c r="E39" s="177">
        <v>7659802105</v>
      </c>
    </row>
    <row r="40" spans="1:5" s="14" customFormat="1" ht="15.75">
      <c r="A40" s="56">
        <v>1</v>
      </c>
      <c r="B40" s="7" t="s">
        <v>2466</v>
      </c>
      <c r="C40" s="8"/>
      <c r="D40" s="4">
        <f>D41+D42</f>
        <v>3280435055</v>
      </c>
      <c r="E40" s="177"/>
    </row>
    <row r="41" spans="1:5" s="19" customFormat="1" ht="15">
      <c r="A41" s="123" t="s">
        <v>456</v>
      </c>
      <c r="B41" s="17" t="s">
        <v>2064</v>
      </c>
      <c r="C41" s="18"/>
      <c r="D41" s="13">
        <v>1958066425</v>
      </c>
      <c r="E41" s="158"/>
    </row>
    <row r="42" spans="1:5" s="19" customFormat="1" ht="15">
      <c r="A42" s="123" t="s">
        <v>457</v>
      </c>
      <c r="B42" s="17" t="s">
        <v>2463</v>
      </c>
      <c r="C42" s="18"/>
      <c r="D42" s="13">
        <v>1322368630</v>
      </c>
      <c r="E42" s="158"/>
    </row>
    <row r="43" spans="1:5" s="14" customFormat="1" ht="15.75">
      <c r="A43" s="217">
        <v>2</v>
      </c>
      <c r="B43" s="218" t="s">
        <v>201</v>
      </c>
      <c r="C43" s="219"/>
      <c r="D43" s="209">
        <f>D44+D45</f>
        <v>1769130342</v>
      </c>
      <c r="E43" s="177"/>
    </row>
    <row r="44" spans="1:5" s="19" customFormat="1" ht="15">
      <c r="A44" s="220">
        <v>2.1</v>
      </c>
      <c r="B44" s="221" t="s">
        <v>235</v>
      </c>
      <c r="C44" s="222"/>
      <c r="D44" s="223">
        <v>114252309</v>
      </c>
      <c r="E44" s="158"/>
    </row>
    <row r="45" spans="1:5" s="19" customFormat="1" ht="15">
      <c r="A45" s="123">
        <v>2.2000000000000002</v>
      </c>
      <c r="B45" s="17" t="s">
        <v>236</v>
      </c>
      <c r="C45" s="18"/>
      <c r="D45" s="13">
        <f>123663147+1531214886</f>
        <v>1654878033</v>
      </c>
      <c r="E45" s="158"/>
    </row>
    <row r="46" spans="1:5" s="14" customFormat="1" ht="15.75">
      <c r="A46" s="56">
        <v>3</v>
      </c>
      <c r="B46" s="7" t="s">
        <v>561</v>
      </c>
      <c r="C46" s="8"/>
      <c r="D46" s="4">
        <v>38240000</v>
      </c>
      <c r="E46" s="177"/>
    </row>
    <row r="47" spans="1:5" s="14" customFormat="1" ht="15.75">
      <c r="A47" s="56">
        <v>4</v>
      </c>
      <c r="B47" s="7" t="s">
        <v>2065</v>
      </c>
      <c r="C47" s="8"/>
      <c r="D47" s="4">
        <v>2587275168</v>
      </c>
      <c r="E47" s="177"/>
    </row>
    <row r="48" spans="1:5" s="14" customFormat="1" ht="18">
      <c r="A48" s="129" t="s">
        <v>765</v>
      </c>
      <c r="B48" s="212" t="s">
        <v>796</v>
      </c>
      <c r="C48" s="12"/>
      <c r="D48" s="130">
        <f>67000000</f>
        <v>67000000</v>
      </c>
      <c r="E48" s="177">
        <f>E37-D48</f>
        <v>83179106658</v>
      </c>
    </row>
    <row r="49" spans="1:5" s="5" customFormat="1" ht="18">
      <c r="A49" s="129" t="s">
        <v>192</v>
      </c>
      <c r="B49" s="212" t="s">
        <v>2066</v>
      </c>
      <c r="C49" s="8"/>
      <c r="D49" s="4">
        <f>D50+D51+D52+D53</f>
        <v>7130000000</v>
      </c>
      <c r="E49" s="175"/>
    </row>
    <row r="50" spans="1:5" s="5" customFormat="1" ht="15.75">
      <c r="A50" s="123" t="s">
        <v>456</v>
      </c>
      <c r="B50" s="17" t="s">
        <v>721</v>
      </c>
      <c r="C50" s="18"/>
      <c r="D50" s="13">
        <f>D11</f>
        <v>5430000000</v>
      </c>
      <c r="E50" s="175"/>
    </row>
    <row r="51" spans="1:5" s="5" customFormat="1" ht="15.75">
      <c r="A51" s="123" t="s">
        <v>457</v>
      </c>
      <c r="B51" s="17" t="s">
        <v>2459</v>
      </c>
      <c r="C51" s="18"/>
      <c r="D51" s="13">
        <v>100000000</v>
      </c>
      <c r="E51" s="175"/>
    </row>
    <row r="52" spans="1:5" s="5" customFormat="1" ht="15.75">
      <c r="A52" s="123" t="s">
        <v>458</v>
      </c>
      <c r="B52" s="17" t="s">
        <v>720</v>
      </c>
      <c r="C52" s="18"/>
      <c r="D52" s="13">
        <v>467220000</v>
      </c>
      <c r="E52" s="175"/>
    </row>
    <row r="53" spans="1:5" s="5" customFormat="1" ht="15.75">
      <c r="A53" s="265" t="s">
        <v>358</v>
      </c>
      <c r="B53" s="266" t="s">
        <v>357</v>
      </c>
      <c r="C53" s="267"/>
      <c r="D53" s="268">
        <f>D13-D52</f>
        <v>1132780000</v>
      </c>
      <c r="E53" s="175"/>
    </row>
    <row r="54" spans="1:5" s="5" customFormat="1" ht="18">
      <c r="A54" s="129" t="s">
        <v>2460</v>
      </c>
      <c r="B54" s="210" t="s">
        <v>2067</v>
      </c>
      <c r="C54" s="144"/>
      <c r="D54" s="4"/>
      <c r="E54" s="177"/>
    </row>
    <row r="55" spans="1:5" s="5" customFormat="1" ht="15.75">
      <c r="A55" s="56" t="s">
        <v>2482</v>
      </c>
      <c r="B55" s="7" t="s">
        <v>804</v>
      </c>
      <c r="C55" s="8"/>
      <c r="D55" s="4">
        <f>D57+D58+D56</f>
        <v>108151277658</v>
      </c>
      <c r="E55" s="177"/>
    </row>
    <row r="56" spans="1:5" s="19" customFormat="1" ht="15">
      <c r="A56" s="123">
        <v>1</v>
      </c>
      <c r="B56" s="17" t="s">
        <v>723</v>
      </c>
      <c r="C56" s="18"/>
      <c r="D56" s="13">
        <v>0</v>
      </c>
      <c r="E56" s="177"/>
    </row>
    <row r="57" spans="1:5" s="19" customFormat="1" ht="15">
      <c r="A57" s="123">
        <v>2</v>
      </c>
      <c r="B57" s="17" t="s">
        <v>722</v>
      </c>
      <c r="C57" s="18"/>
      <c r="D57" s="13">
        <f>D15</f>
        <v>24972171000</v>
      </c>
      <c r="E57" s="177"/>
    </row>
    <row r="58" spans="1:5" s="19" customFormat="1" ht="16.5">
      <c r="A58" s="123">
        <v>3</v>
      </c>
      <c r="B58" s="214" t="s">
        <v>2465</v>
      </c>
      <c r="C58" s="18"/>
      <c r="D58" s="13">
        <f>D18-D39-D48</f>
        <v>83179106658</v>
      </c>
      <c r="E58" s="272">
        <f>81181834827+1440336786</f>
        <v>82622171613</v>
      </c>
    </row>
    <row r="59" spans="1:5" s="5" customFormat="1" ht="16.5">
      <c r="A59" s="56" t="s">
        <v>765</v>
      </c>
      <c r="B59" s="212" t="s">
        <v>2068</v>
      </c>
      <c r="C59" s="8"/>
      <c r="D59" s="4">
        <f>D60+D61+D62+D63</f>
        <v>90857115518</v>
      </c>
      <c r="E59" s="177">
        <f>D58-E58</f>
        <v>556935045</v>
      </c>
    </row>
    <row r="60" spans="1:5" s="19" customFormat="1" ht="15">
      <c r="A60" s="123">
        <v>1</v>
      </c>
      <c r="B60" s="17" t="s">
        <v>2467</v>
      </c>
      <c r="C60" s="18"/>
      <c r="D60" s="13">
        <v>22395588802</v>
      </c>
      <c r="E60" s="177"/>
    </row>
    <row r="61" spans="1:5" s="19" customFormat="1" ht="15">
      <c r="A61" s="123">
        <v>2</v>
      </c>
      <c r="B61" s="17" t="s">
        <v>2468</v>
      </c>
      <c r="C61" s="18"/>
      <c r="D61" s="13">
        <v>67009320916</v>
      </c>
      <c r="E61" s="177">
        <f>D59+D71</f>
        <v>97334729674</v>
      </c>
    </row>
    <row r="62" spans="1:5" s="19" customFormat="1" ht="15">
      <c r="A62" s="123">
        <v>3</v>
      </c>
      <c r="B62" s="17" t="s">
        <v>1800</v>
      </c>
      <c r="C62" s="18"/>
      <c r="D62" s="13">
        <v>415204800</v>
      </c>
      <c r="E62" s="158">
        <v>99334729674</v>
      </c>
    </row>
    <row r="63" spans="1:5" s="19" customFormat="1" ht="15">
      <c r="A63" s="123">
        <v>4</v>
      </c>
      <c r="B63" s="17" t="s">
        <v>1801</v>
      </c>
      <c r="C63" s="18"/>
      <c r="D63" s="13">
        <v>1037001000</v>
      </c>
      <c r="E63" s="158">
        <f>E62-E61</f>
        <v>2000000000</v>
      </c>
    </row>
    <row r="64" spans="1:5" s="98" customFormat="1" ht="16.5">
      <c r="A64" s="92" t="s">
        <v>192</v>
      </c>
      <c r="B64" s="235" t="s">
        <v>2069</v>
      </c>
      <c r="C64" s="94"/>
      <c r="D64" s="95">
        <f>D55-D59</f>
        <v>17294162140</v>
      </c>
      <c r="E64" s="236"/>
    </row>
    <row r="65" spans="1:5" s="5" customFormat="1" ht="18">
      <c r="A65" s="129" t="s">
        <v>2322</v>
      </c>
      <c r="B65" s="237" t="s">
        <v>802</v>
      </c>
      <c r="C65" s="238"/>
      <c r="D65" s="239">
        <f>D66+D67+D68+D69</f>
        <v>10055695234.799999</v>
      </c>
      <c r="E65" s="175"/>
    </row>
    <row r="66" spans="1:5" s="5" customFormat="1" ht="16.5">
      <c r="A66" s="56">
        <v>1</v>
      </c>
      <c r="B66" s="212" t="s">
        <v>715</v>
      </c>
      <c r="C66" s="8"/>
      <c r="D66" s="4">
        <f>(D64-D71)*15%</f>
        <v>1622482197.5999999</v>
      </c>
      <c r="E66" s="175"/>
    </row>
    <row r="67" spans="1:5" s="5" customFormat="1" ht="16.5">
      <c r="A67" s="56">
        <v>2</v>
      </c>
      <c r="B67" s="212" t="s">
        <v>353</v>
      </c>
      <c r="C67" s="8"/>
      <c r="D67" s="4">
        <f>(D64-D70)*30%</f>
        <v>3244964395.1999998</v>
      </c>
      <c r="E67" s="175"/>
    </row>
    <row r="68" spans="1:5" s="5" customFormat="1" ht="16.5">
      <c r="A68" s="56">
        <v>3</v>
      </c>
      <c r="B68" s="212" t="s">
        <v>799</v>
      </c>
      <c r="C68" s="8"/>
      <c r="D68" s="4">
        <f>D64*3%</f>
        <v>518824864.19999999</v>
      </c>
      <c r="E68" s="175"/>
    </row>
    <row r="69" spans="1:5" s="5" customFormat="1" ht="16.5">
      <c r="A69" s="56">
        <v>4</v>
      </c>
      <c r="B69" s="212" t="s">
        <v>352</v>
      </c>
      <c r="C69" s="8"/>
      <c r="D69" s="4">
        <f>D64*27%</f>
        <v>4669423777.8000002</v>
      </c>
      <c r="E69" s="175"/>
    </row>
    <row r="70" spans="1:5" s="98" customFormat="1" ht="16.5">
      <c r="A70" s="92" t="s">
        <v>2323</v>
      </c>
      <c r="B70" s="235" t="s">
        <v>716</v>
      </c>
      <c r="C70" s="94"/>
      <c r="D70" s="95">
        <f>D71</f>
        <v>6477614156</v>
      </c>
      <c r="E70" s="236"/>
    </row>
    <row r="71" spans="1:5" s="5" customFormat="1" ht="16.5">
      <c r="A71" s="56">
        <v>1</v>
      </c>
      <c r="B71" s="214" t="s">
        <v>836</v>
      </c>
      <c r="C71" s="18"/>
      <c r="D71" s="13">
        <v>6477614156</v>
      </c>
      <c r="E71" s="175"/>
    </row>
    <row r="72" spans="1:5" s="5" customFormat="1" ht="16.5">
      <c r="A72" s="56">
        <v>2</v>
      </c>
      <c r="B72" s="214" t="s">
        <v>837</v>
      </c>
      <c r="C72" s="18"/>
      <c r="D72" s="231">
        <f>D64-D65-D71</f>
        <v>760852749.20000076</v>
      </c>
      <c r="E72" s="175"/>
    </row>
    <row r="73" spans="1:5" s="5" customFormat="1" ht="18">
      <c r="A73" s="129" t="s">
        <v>717</v>
      </c>
      <c r="B73" s="210" t="s">
        <v>1809</v>
      </c>
      <c r="C73" s="8"/>
      <c r="D73" s="4"/>
      <c r="E73" s="175"/>
    </row>
    <row r="74" spans="1:5" s="5" customFormat="1" ht="16.5">
      <c r="A74" s="56" t="s">
        <v>2482</v>
      </c>
      <c r="B74" s="212" t="s">
        <v>1810</v>
      </c>
      <c r="C74" s="8"/>
      <c r="D74" s="4"/>
      <c r="E74" s="175"/>
    </row>
    <row r="75" spans="1:5" s="5" customFormat="1" ht="16.5">
      <c r="A75" s="123">
        <v>1</v>
      </c>
      <c r="B75" s="214" t="s">
        <v>713</v>
      </c>
      <c r="C75" s="18"/>
      <c r="D75" s="13">
        <f>1035506722+1116177842</f>
        <v>2151684564</v>
      </c>
      <c r="E75" s="175">
        <f>1035506722+1116177842</f>
        <v>2151684564</v>
      </c>
    </row>
    <row r="76" spans="1:5" s="5" customFormat="1" ht="16.5">
      <c r="A76" s="131">
        <v>2</v>
      </c>
      <c r="B76" s="214" t="s">
        <v>838</v>
      </c>
      <c r="C76" s="146"/>
      <c r="D76" s="13">
        <v>40200000</v>
      </c>
      <c r="E76" s="175">
        <f>D75-E75</f>
        <v>0</v>
      </c>
    </row>
    <row r="77" spans="1:5" s="5" customFormat="1" ht="16.5">
      <c r="A77" s="123">
        <v>3</v>
      </c>
      <c r="B77" s="214" t="s">
        <v>839</v>
      </c>
      <c r="C77" s="18"/>
      <c r="D77" s="13">
        <f>D66+D67</f>
        <v>4867446592.7999992</v>
      </c>
      <c r="E77" s="175"/>
    </row>
    <row r="78" spans="1:5" s="5" customFormat="1" ht="16.5">
      <c r="A78" s="123">
        <v>4</v>
      </c>
      <c r="B78" s="214" t="s">
        <v>840</v>
      </c>
      <c r="C78" s="18"/>
      <c r="D78" s="13">
        <f>D75+D77+D76</f>
        <v>7059331156.7999992</v>
      </c>
      <c r="E78" s="175"/>
    </row>
    <row r="79" spans="1:5" s="5" customFormat="1" ht="16.5">
      <c r="A79" s="56">
        <v>5</v>
      </c>
      <c r="B79" s="212" t="s">
        <v>841</v>
      </c>
      <c r="C79" s="8"/>
      <c r="D79" s="4">
        <f>SUM(D80:D93)</f>
        <v>4586138100</v>
      </c>
      <c r="E79" s="175">
        <f>1420668800+2507974100</f>
        <v>3928642900</v>
      </c>
    </row>
    <row r="80" spans="1:5" s="5" customFormat="1" ht="16.5">
      <c r="A80" s="56"/>
      <c r="B80" s="214" t="s">
        <v>447</v>
      </c>
      <c r="C80" s="8"/>
      <c r="D80" s="4"/>
      <c r="E80" s="175">
        <f>D79-E79</f>
        <v>657495200</v>
      </c>
    </row>
    <row r="81" spans="1:5" s="19" customFormat="1" ht="16.5">
      <c r="A81" s="123" t="s">
        <v>2324</v>
      </c>
      <c r="B81" s="214" t="s">
        <v>2071</v>
      </c>
      <c r="C81" s="18"/>
      <c r="D81" s="13">
        <f>1079800000+74100000</f>
        <v>1153900000</v>
      </c>
      <c r="E81" s="158"/>
    </row>
    <row r="82" spans="1:5" s="19" customFormat="1" ht="16.5">
      <c r="A82" s="123" t="s">
        <v>2324</v>
      </c>
      <c r="B82" s="214" t="s">
        <v>2072</v>
      </c>
      <c r="C82" s="18"/>
      <c r="D82" s="13">
        <f>582200000</f>
        <v>582200000</v>
      </c>
      <c r="E82" s="158"/>
    </row>
    <row r="83" spans="1:5" s="19" customFormat="1" ht="16.5">
      <c r="A83" s="123" t="s">
        <v>2324</v>
      </c>
      <c r="B83" s="214" t="s">
        <v>842</v>
      </c>
      <c r="C83" s="18"/>
      <c r="D83" s="13"/>
      <c r="E83" s="158"/>
    </row>
    <row r="84" spans="1:5" s="19" customFormat="1" ht="16.5">
      <c r="A84" s="123" t="s">
        <v>2324</v>
      </c>
      <c r="B84" s="214" t="s">
        <v>0</v>
      </c>
      <c r="C84" s="18"/>
      <c r="D84" s="13">
        <v>228500000</v>
      </c>
      <c r="E84" s="158"/>
    </row>
    <row r="85" spans="1:5" s="19" customFormat="1" ht="16.5">
      <c r="A85" s="123" t="s">
        <v>2324</v>
      </c>
      <c r="B85" s="214" t="s">
        <v>554</v>
      </c>
      <c r="C85" s="18"/>
      <c r="D85" s="13">
        <v>263500000</v>
      </c>
      <c r="E85" s="158"/>
    </row>
    <row r="86" spans="1:5" s="19" customFormat="1" ht="16.5">
      <c r="A86" s="123" t="s">
        <v>2324</v>
      </c>
      <c r="B86" s="214" t="s">
        <v>555</v>
      </c>
      <c r="C86" s="18"/>
      <c r="D86" s="13">
        <v>550000000</v>
      </c>
      <c r="E86" s="158"/>
    </row>
    <row r="87" spans="1:5" s="19" customFormat="1" ht="16.5">
      <c r="A87" s="224" t="s">
        <v>2324</v>
      </c>
      <c r="B87" s="225" t="s">
        <v>2070</v>
      </c>
      <c r="C87" s="226"/>
      <c r="D87" s="227">
        <f>366050000+39970000+150000000+500000+42134000</f>
        <v>598654000</v>
      </c>
      <c r="E87" s="158"/>
    </row>
    <row r="88" spans="1:5" s="19" customFormat="1" ht="16.5">
      <c r="A88" s="220" t="s">
        <v>2324</v>
      </c>
      <c r="B88" s="228" t="s">
        <v>1816</v>
      </c>
      <c r="C88" s="222"/>
      <c r="D88" s="223">
        <f>94604000+5521000</f>
        <v>100125000</v>
      </c>
      <c r="E88" s="158"/>
    </row>
    <row r="89" spans="1:5" s="19" customFormat="1" ht="16.5">
      <c r="A89" s="123" t="s">
        <v>2324</v>
      </c>
      <c r="B89" s="214" t="s">
        <v>2332</v>
      </c>
      <c r="C89" s="18"/>
      <c r="D89" s="13">
        <f>7000000</f>
        <v>7000000</v>
      </c>
      <c r="E89" s="158"/>
    </row>
    <row r="90" spans="1:5" s="19" customFormat="1" ht="16.5">
      <c r="A90" s="123" t="s">
        <v>2324</v>
      </c>
      <c r="B90" s="214" t="s">
        <v>2073</v>
      </c>
      <c r="C90" s="18"/>
      <c r="D90" s="13">
        <f>11700000+54600000</f>
        <v>66300000</v>
      </c>
      <c r="E90" s="158"/>
    </row>
    <row r="91" spans="1:5" s="19" customFormat="1" ht="16.5">
      <c r="A91" s="123" t="s">
        <v>2324</v>
      </c>
      <c r="B91" s="214" t="s">
        <v>2074</v>
      </c>
      <c r="C91" s="18"/>
      <c r="D91" s="13">
        <v>616450500</v>
      </c>
      <c r="E91" s="158"/>
    </row>
    <row r="92" spans="1:5" s="19" customFormat="1" ht="15">
      <c r="A92" s="123" t="s">
        <v>2324</v>
      </c>
      <c r="B92" s="17" t="s">
        <v>2326</v>
      </c>
      <c r="C92" s="18"/>
      <c r="D92" s="13">
        <f>28700000+3520000+1500000+15950000+25541000+15550000</f>
        <v>90761000</v>
      </c>
      <c r="E92" s="158"/>
    </row>
    <row r="93" spans="1:5" s="19" customFormat="1" ht="16.5">
      <c r="A93" s="123" t="s">
        <v>2324</v>
      </c>
      <c r="B93" s="214" t="s">
        <v>1813</v>
      </c>
      <c r="C93" s="18"/>
      <c r="D93" s="13">
        <v>328747600</v>
      </c>
      <c r="E93" s="158"/>
    </row>
    <row r="94" spans="1:5" s="5" customFormat="1" ht="16.5">
      <c r="A94" s="56">
        <v>6</v>
      </c>
      <c r="B94" s="212" t="s">
        <v>712</v>
      </c>
      <c r="C94" s="8"/>
      <c r="D94" s="4">
        <f>D78-D79</f>
        <v>2473193056.7999992</v>
      </c>
      <c r="E94" s="175"/>
    </row>
    <row r="95" spans="1:5" ht="18.75" customHeight="1">
      <c r="A95" s="163" t="s">
        <v>765</v>
      </c>
      <c r="B95" s="215" t="s">
        <v>1817</v>
      </c>
      <c r="C95" s="148"/>
      <c r="D95" s="133"/>
    </row>
    <row r="96" spans="1:5" ht="18.75" customHeight="1">
      <c r="A96" s="171">
        <v>1</v>
      </c>
      <c r="B96" s="214" t="s">
        <v>562</v>
      </c>
      <c r="C96" s="172"/>
      <c r="D96" s="135">
        <v>294802715</v>
      </c>
    </row>
    <row r="97" spans="1:5" ht="18.75" customHeight="1">
      <c r="A97" s="171">
        <v>2</v>
      </c>
      <c r="B97" s="214" t="s">
        <v>839</v>
      </c>
      <c r="C97" s="172"/>
      <c r="D97" s="173">
        <f>D68</f>
        <v>518824864.19999999</v>
      </c>
    </row>
    <row r="98" spans="1:5" ht="18.75" customHeight="1">
      <c r="A98" s="171">
        <v>3</v>
      </c>
      <c r="B98" s="214" t="s">
        <v>563</v>
      </c>
      <c r="C98" s="172"/>
      <c r="D98" s="173">
        <f>D96+D97</f>
        <v>813627579.20000005</v>
      </c>
    </row>
    <row r="99" spans="1:5" ht="18.75" customHeight="1">
      <c r="A99" s="171"/>
      <c r="B99" s="214" t="s">
        <v>841</v>
      </c>
      <c r="C99" s="172"/>
      <c r="D99" s="173">
        <v>0</v>
      </c>
    </row>
    <row r="100" spans="1:5" ht="18.75" customHeight="1">
      <c r="A100" s="171">
        <v>5</v>
      </c>
      <c r="B100" s="212" t="s">
        <v>2075</v>
      </c>
      <c r="C100" s="148"/>
      <c r="D100" s="4">
        <f>D98</f>
        <v>813627579.20000005</v>
      </c>
      <c r="E100" s="168">
        <f>D100+D94+D106</f>
        <v>6682748067.7999992</v>
      </c>
    </row>
    <row r="101" spans="1:5" ht="18.75" customHeight="1">
      <c r="A101" s="163" t="s">
        <v>192</v>
      </c>
      <c r="B101" s="215" t="s">
        <v>2319</v>
      </c>
      <c r="C101" s="148"/>
      <c r="D101" s="133"/>
    </row>
    <row r="102" spans="1:5" ht="18.75" customHeight="1">
      <c r="A102" s="171">
        <v>1</v>
      </c>
      <c r="B102" s="214" t="s">
        <v>714</v>
      </c>
      <c r="C102" s="172"/>
      <c r="D102" s="135">
        <v>2401503654</v>
      </c>
    </row>
    <row r="103" spans="1:5" ht="16.5">
      <c r="A103" s="171">
        <v>4</v>
      </c>
      <c r="B103" s="214" t="s">
        <v>839</v>
      </c>
      <c r="C103" s="172"/>
      <c r="D103" s="173">
        <f>D69</f>
        <v>4669423777.8000002</v>
      </c>
    </row>
    <row r="104" spans="1:5" ht="16.5">
      <c r="A104" s="171"/>
      <c r="B104" s="214" t="s">
        <v>563</v>
      </c>
      <c r="C104" s="205"/>
      <c r="D104" s="206">
        <f>D102+D103</f>
        <v>7070927431.8000002</v>
      </c>
    </row>
    <row r="105" spans="1:5" ht="16.5">
      <c r="A105" s="171">
        <v>5</v>
      </c>
      <c r="B105" s="214" t="s">
        <v>841</v>
      </c>
      <c r="C105" s="205"/>
      <c r="D105" s="206">
        <v>3675000000</v>
      </c>
    </row>
    <row r="106" spans="1:5" ht="16.5">
      <c r="A106" s="174">
        <v>5</v>
      </c>
      <c r="B106" s="216" t="s">
        <v>2075</v>
      </c>
      <c r="C106" s="207"/>
      <c r="D106" s="209">
        <f>D104-D105</f>
        <v>3395927431.8000002</v>
      </c>
    </row>
    <row r="107" spans="1:5" ht="16.5">
      <c r="B107" s="9"/>
      <c r="C107" s="153"/>
      <c r="D107" s="153"/>
    </row>
    <row r="108" spans="1:5" s="154" customFormat="1" ht="18.75">
      <c r="A108" s="166"/>
      <c r="C108" s="901" t="s">
        <v>2078</v>
      </c>
      <c r="D108" s="901"/>
      <c r="E108" s="155"/>
    </row>
    <row r="109" spans="1:5" s="6" customFormat="1" ht="18">
      <c r="A109" s="200"/>
      <c r="B109" s="6" t="s">
        <v>2079</v>
      </c>
      <c r="C109" s="229"/>
      <c r="D109" s="229"/>
      <c r="E109" s="229"/>
    </row>
  </sheetData>
  <mergeCells count="5">
    <mergeCell ref="C108:D108"/>
    <mergeCell ref="A5:D5"/>
    <mergeCell ref="A1:B1"/>
    <mergeCell ref="B7:C7"/>
    <mergeCell ref="A4:D4"/>
  </mergeCells>
  <phoneticPr fontId="0" type="noConversion"/>
  <pageMargins left="0.41" right="0.25" top="0.5" bottom="0.5" header="0.38" footer="0.22"/>
  <pageSetup orientation="portrait" r:id="rId1"/>
  <headerFooter alignWithMargins="0">
    <oddFooter>&amp;L&amp;7&amp;Z&amp;F&amp;R&amp;P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7"/>
  <sheetViews>
    <sheetView workbookViewId="0">
      <selection activeCell="D37" sqref="D37"/>
    </sheetView>
  </sheetViews>
  <sheetFormatPr defaultRowHeight="12.75"/>
  <cols>
    <col min="1" max="1" width="5.5703125" style="79" customWidth="1"/>
    <col min="2" max="2" width="35.28515625" customWidth="1"/>
    <col min="3" max="3" width="16.85546875" customWidth="1"/>
    <col min="4" max="4" width="17.42578125" customWidth="1"/>
    <col min="5" max="5" width="13.140625" customWidth="1"/>
    <col min="6" max="6" width="11" customWidth="1"/>
    <col min="7" max="7" width="22.140625" customWidth="1"/>
    <col min="8" max="8" width="19" customWidth="1"/>
  </cols>
  <sheetData>
    <row r="1" spans="1:6" ht="15.75">
      <c r="A1" s="892" t="s">
        <v>558</v>
      </c>
      <c r="B1" s="892"/>
      <c r="C1" s="892"/>
      <c r="D1" s="892"/>
      <c r="E1" s="892"/>
      <c r="F1" s="892"/>
    </row>
    <row r="2" spans="1:6" ht="15">
      <c r="A2" s="902" t="s">
        <v>559</v>
      </c>
      <c r="B2" s="902"/>
      <c r="C2" s="902"/>
      <c r="D2" s="902"/>
      <c r="E2" s="902"/>
      <c r="F2" s="902"/>
    </row>
    <row r="3" spans="1:6" ht="18">
      <c r="A3" s="178"/>
      <c r="B3" s="200" t="s">
        <v>718</v>
      </c>
      <c r="C3" s="178"/>
      <c r="D3" s="178"/>
      <c r="E3" s="903" t="s">
        <v>560</v>
      </c>
      <c r="F3" s="903"/>
    </row>
    <row r="5" spans="1:6" ht="15.75">
      <c r="A5" s="24" t="s">
        <v>1</v>
      </c>
      <c r="B5" s="179" t="s">
        <v>216</v>
      </c>
      <c r="C5" s="904" t="s">
        <v>2</v>
      </c>
      <c r="D5" s="905"/>
      <c r="E5" s="906"/>
      <c r="F5" s="180" t="s">
        <v>3</v>
      </c>
    </row>
    <row r="6" spans="1:6">
      <c r="A6" s="182"/>
      <c r="B6" s="183"/>
      <c r="C6" s="184" t="s">
        <v>4</v>
      </c>
      <c r="D6" s="184" t="s">
        <v>5</v>
      </c>
      <c r="E6" s="184" t="s">
        <v>6</v>
      </c>
      <c r="F6" s="182" t="s">
        <v>7</v>
      </c>
    </row>
    <row r="7" spans="1:6" ht="17.25" customHeight="1">
      <c r="A7" s="185"/>
      <c r="B7" s="186"/>
      <c r="C7" s="187"/>
      <c r="D7" s="187"/>
      <c r="E7" s="187"/>
      <c r="F7" s="187"/>
    </row>
    <row r="8" spans="1:6" ht="17.25" customHeight="1">
      <c r="A8" s="188" t="s">
        <v>764</v>
      </c>
      <c r="B8" s="189" t="s">
        <v>2483</v>
      </c>
      <c r="C8" s="189">
        <f t="shared" ref="C8:C15" si="0">D8+E8</f>
        <v>114787112778</v>
      </c>
      <c r="D8" s="189">
        <f>D9+D17</f>
        <v>114787112778</v>
      </c>
      <c r="E8" s="189"/>
      <c r="F8" s="189"/>
    </row>
    <row r="9" spans="1:6" ht="17.25" customHeight="1">
      <c r="A9" s="190" t="s">
        <v>2482</v>
      </c>
      <c r="B9" s="191" t="s">
        <v>8</v>
      </c>
      <c r="C9" s="191">
        <f t="shared" si="0"/>
        <v>32002171000</v>
      </c>
      <c r="D9" s="191">
        <f>D10+D13</f>
        <v>32002171000</v>
      </c>
      <c r="E9" s="191"/>
      <c r="F9" s="191"/>
    </row>
    <row r="10" spans="1:6" ht="17.25" customHeight="1">
      <c r="A10" s="193" t="s">
        <v>2471</v>
      </c>
      <c r="B10" s="194" t="s">
        <v>9</v>
      </c>
      <c r="C10" s="202">
        <f t="shared" si="0"/>
        <v>24972171000</v>
      </c>
      <c r="D10" s="194">
        <f>D11+D12</f>
        <v>24972171000</v>
      </c>
      <c r="E10" s="194"/>
      <c r="F10" s="194">
        <f>C10/C9%</f>
        <v>78.032740341272472</v>
      </c>
    </row>
    <row r="11" spans="1:6" ht="17.25" customHeight="1">
      <c r="A11" s="196" t="s">
        <v>10</v>
      </c>
      <c r="B11" s="194" t="s">
        <v>11</v>
      </c>
      <c r="C11" s="202">
        <f t="shared" si="0"/>
        <v>23941000000</v>
      </c>
      <c r="D11" s="194">
        <v>23941000000</v>
      </c>
      <c r="E11" s="194"/>
      <c r="F11" s="194"/>
    </row>
    <row r="12" spans="1:6" ht="17.25" customHeight="1">
      <c r="A12" s="196" t="s">
        <v>10</v>
      </c>
      <c r="B12" s="194" t="s">
        <v>12</v>
      </c>
      <c r="C12" s="202">
        <f t="shared" si="0"/>
        <v>1031171000</v>
      </c>
      <c r="D12" s="194">
        <v>1031171000</v>
      </c>
      <c r="E12" s="194"/>
      <c r="F12" s="194"/>
    </row>
    <row r="13" spans="1:6" ht="17.25" customHeight="1">
      <c r="A13" s="193" t="s">
        <v>2472</v>
      </c>
      <c r="B13" s="194" t="s">
        <v>13</v>
      </c>
      <c r="C13" s="202">
        <f t="shared" si="0"/>
        <v>7030000000</v>
      </c>
      <c r="D13" s="194">
        <f>D14+D15</f>
        <v>7030000000</v>
      </c>
      <c r="E13" s="194"/>
      <c r="F13" s="194">
        <f>100-F10</f>
        <v>21.967259658727528</v>
      </c>
    </row>
    <row r="14" spans="1:6" ht="17.25" customHeight="1">
      <c r="A14" s="196" t="s">
        <v>10</v>
      </c>
      <c r="B14" s="194" t="s">
        <v>11</v>
      </c>
      <c r="C14" s="202">
        <f t="shared" si="0"/>
        <v>5430000000</v>
      </c>
      <c r="D14" s="194">
        <v>5430000000</v>
      </c>
      <c r="E14" s="194"/>
      <c r="F14" s="194"/>
    </row>
    <row r="15" spans="1:6" ht="17.25" customHeight="1">
      <c r="A15" s="196" t="s">
        <v>10</v>
      </c>
      <c r="B15" s="194" t="s">
        <v>12</v>
      </c>
      <c r="C15" s="202">
        <f t="shared" si="0"/>
        <v>1600000000</v>
      </c>
      <c r="D15" s="194">
        <f>1600000000</f>
        <v>1600000000</v>
      </c>
      <c r="E15" s="194"/>
      <c r="F15" s="194"/>
    </row>
    <row r="16" spans="1:6" ht="17.25" customHeight="1">
      <c r="A16" s="196"/>
      <c r="B16" s="197" t="s">
        <v>14</v>
      </c>
      <c r="C16" s="194">
        <f>C9/C8%</f>
        <v>27.879585282271783</v>
      </c>
      <c r="D16" s="194">
        <f>D9/D8%</f>
        <v>27.879585282271783</v>
      </c>
      <c r="E16" s="194"/>
      <c r="F16" s="194"/>
    </row>
    <row r="17" spans="1:7" ht="17.25" customHeight="1">
      <c r="A17" s="190" t="s">
        <v>765</v>
      </c>
      <c r="B17" s="191" t="s">
        <v>15</v>
      </c>
      <c r="C17" s="191">
        <f t="shared" ref="C17:C22" si="1">D17+E17</f>
        <v>82784941778</v>
      </c>
      <c r="D17" s="191">
        <f>D18+D19+D20+D21+D22</f>
        <v>82784941778</v>
      </c>
      <c r="E17" s="191"/>
      <c r="F17" s="191"/>
      <c r="G17" s="2"/>
    </row>
    <row r="18" spans="1:7" ht="17.25" customHeight="1">
      <c r="A18" s="193" t="s">
        <v>2471</v>
      </c>
      <c r="B18" s="194" t="s">
        <v>16</v>
      </c>
      <c r="C18" s="195">
        <f t="shared" si="1"/>
        <v>71569848437</v>
      </c>
      <c r="D18" s="194">
        <f>'thu-chi 2010'!D19+'thu-chi 2010'!D22-D20-7675080545</f>
        <v>71569848437</v>
      </c>
      <c r="E18" s="194"/>
      <c r="F18" s="194">
        <f>C18/C17%</f>
        <v>86.45273753882087</v>
      </c>
    </row>
    <row r="19" spans="1:7" ht="17.25" customHeight="1">
      <c r="A19" s="193" t="s">
        <v>2472</v>
      </c>
      <c r="B19" s="194" t="s">
        <v>17</v>
      </c>
      <c r="C19" s="195">
        <f t="shared" si="1"/>
        <v>0</v>
      </c>
      <c r="D19" s="194">
        <v>0</v>
      </c>
      <c r="E19" s="194"/>
      <c r="F19" s="194">
        <f>C19/C17%</f>
        <v>0</v>
      </c>
    </row>
    <row r="20" spans="1:7" ht="17.25" customHeight="1">
      <c r="A20" s="193" t="s">
        <v>2473</v>
      </c>
      <c r="B20" s="194" t="s">
        <v>18</v>
      </c>
      <c r="C20" s="195">
        <f t="shared" si="1"/>
        <v>9937191455</v>
      </c>
      <c r="D20" s="194">
        <f>10004191455-'thu-chi 2010'!D48</f>
        <v>9937191455</v>
      </c>
      <c r="E20" s="194"/>
      <c r="F20" s="194">
        <f>C20/C17%</f>
        <v>12.003621965028424</v>
      </c>
      <c r="G20" s="2"/>
    </row>
    <row r="21" spans="1:7" ht="17.25" customHeight="1">
      <c r="A21" s="193" t="s">
        <v>2474</v>
      </c>
      <c r="B21" s="194" t="s">
        <v>19</v>
      </c>
      <c r="C21" s="195">
        <f t="shared" si="1"/>
        <v>541000000</v>
      </c>
      <c r="D21" s="194">
        <f>455000000+86000000</f>
        <v>541000000</v>
      </c>
      <c r="E21" s="194"/>
      <c r="F21" s="194">
        <f>C21/C17%</f>
        <v>0.65350048980015119</v>
      </c>
      <c r="G21" s="2"/>
    </row>
    <row r="22" spans="1:7" ht="17.25" customHeight="1">
      <c r="A22" s="193" t="s">
        <v>2475</v>
      </c>
      <c r="B22" s="194" t="s">
        <v>466</v>
      </c>
      <c r="C22" s="195">
        <f t="shared" si="1"/>
        <v>736901886</v>
      </c>
      <c r="D22" s="194">
        <f>'thu-chi 2010'!D24-D21-'thu-chi 2010'!D28-'thu-chi 2010'!D32-'thu-chi 2010'!D31</f>
        <v>736901886</v>
      </c>
      <c r="E22" s="194"/>
      <c r="F22" s="194">
        <f>100-F18-F19-F20-F21</f>
        <v>0.89014000635055501</v>
      </c>
      <c r="G22" s="2">
        <f>D17-'thu-chi 2010'!D18</f>
        <v>-8136245445</v>
      </c>
    </row>
    <row r="23" spans="1:7" ht="17.25" customHeight="1">
      <c r="A23" s="196"/>
      <c r="B23" s="197" t="s">
        <v>14</v>
      </c>
      <c r="C23" s="194">
        <f>100-C16</f>
        <v>72.12041471772821</v>
      </c>
      <c r="D23" s="194">
        <f>100-D16</f>
        <v>72.12041471772821</v>
      </c>
      <c r="E23" s="194"/>
      <c r="F23" s="194">
        <f>100-F16</f>
        <v>100</v>
      </c>
      <c r="G23" s="2"/>
    </row>
    <row r="24" spans="1:7" ht="17.25" customHeight="1">
      <c r="A24" s="188" t="s">
        <v>776</v>
      </c>
      <c r="B24" s="189" t="s">
        <v>777</v>
      </c>
      <c r="C24" s="189">
        <f>C25+C31</f>
        <v>97926017132</v>
      </c>
      <c r="D24" s="189">
        <f>D25+D31</f>
        <v>97926017132</v>
      </c>
      <c r="E24" s="189"/>
      <c r="F24" s="189">
        <f>F25+F31</f>
        <v>0</v>
      </c>
    </row>
    <row r="25" spans="1:7" ht="17.25" customHeight="1">
      <c r="A25" s="190" t="s">
        <v>2482</v>
      </c>
      <c r="B25" s="191" t="s">
        <v>20</v>
      </c>
      <c r="C25" s="191">
        <f t="shared" ref="C25:C30" si="2">D25+E25</f>
        <v>31085103547</v>
      </c>
      <c r="D25" s="191">
        <f>D26+D27+D28+D29+D30</f>
        <v>31085103547</v>
      </c>
      <c r="E25" s="191"/>
      <c r="F25" s="191"/>
    </row>
    <row r="26" spans="1:7" ht="17.25" customHeight="1">
      <c r="A26" s="193" t="s">
        <v>2471</v>
      </c>
      <c r="B26" s="194" t="s">
        <v>778</v>
      </c>
      <c r="C26" s="194">
        <f t="shared" si="2"/>
        <v>19641714139</v>
      </c>
      <c r="D26" s="194">
        <f>19641714139</f>
        <v>19641714139</v>
      </c>
      <c r="E26" s="194"/>
      <c r="F26" s="194">
        <f>C26/C25%</f>
        <v>63.186902721112553</v>
      </c>
    </row>
    <row r="27" spans="1:7" ht="17.25" customHeight="1">
      <c r="A27" s="193" t="s">
        <v>2472</v>
      </c>
      <c r="B27" s="194" t="s">
        <v>21</v>
      </c>
      <c r="C27" s="194">
        <f t="shared" si="2"/>
        <v>5560865131</v>
      </c>
      <c r="D27" s="194">
        <f>624706608+1659132630+208258468+53194000+2623433425+173100000+219040000</f>
        <v>5560865131</v>
      </c>
      <c r="E27" s="194"/>
      <c r="F27" s="194">
        <f>C27/C25%</f>
        <v>17.889163928928507</v>
      </c>
    </row>
    <row r="28" spans="1:7" ht="17.25" customHeight="1">
      <c r="A28" s="193" t="s">
        <v>2473</v>
      </c>
      <c r="B28" s="194" t="s">
        <v>22</v>
      </c>
      <c r="C28" s="194">
        <f t="shared" si="2"/>
        <v>4582172777</v>
      </c>
      <c r="D28" s="194">
        <f>958213207+1542991095+1505860783+575107692</f>
        <v>4582172777</v>
      </c>
      <c r="E28" s="194"/>
      <c r="F28" s="194">
        <f>C28/C25%</f>
        <v>14.740735124371884</v>
      </c>
    </row>
    <row r="29" spans="1:7" ht="17.25" customHeight="1">
      <c r="A29" s="193" t="s">
        <v>2474</v>
      </c>
      <c r="B29" s="194" t="s">
        <v>193</v>
      </c>
      <c r="C29" s="194">
        <f t="shared" si="2"/>
        <v>983639700</v>
      </c>
      <c r="D29" s="194">
        <f>81646800+334194800+87627100+480171000</f>
        <v>983639700</v>
      </c>
      <c r="E29" s="194"/>
      <c r="F29" s="194">
        <f>C29/C25%</f>
        <v>3.1643442927985044</v>
      </c>
      <c r="G29" s="204"/>
    </row>
    <row r="30" spans="1:7" ht="17.25" customHeight="1">
      <c r="A30" s="193" t="s">
        <v>2475</v>
      </c>
      <c r="B30" s="194" t="s">
        <v>23</v>
      </c>
      <c r="C30" s="194">
        <f t="shared" si="2"/>
        <v>316711800</v>
      </c>
      <c r="D30" s="194">
        <f>69659800+14172000+232880000</f>
        <v>316711800</v>
      </c>
      <c r="E30" s="194"/>
      <c r="F30" s="194">
        <f>100-F26-F27-F28-F29</f>
        <v>1.0188539327885513</v>
      </c>
      <c r="G30" s="204"/>
    </row>
    <row r="31" spans="1:7" ht="17.25" customHeight="1">
      <c r="A31" s="190" t="s">
        <v>765</v>
      </c>
      <c r="B31" s="191" t="s">
        <v>24</v>
      </c>
      <c r="C31" s="191">
        <f>C32+C33+C34+C35+C36</f>
        <v>66840913585</v>
      </c>
      <c r="D31" s="191">
        <f>D32+D33+D34+D35+D36</f>
        <v>66840913585</v>
      </c>
      <c r="E31" s="234"/>
      <c r="F31" s="191"/>
    </row>
    <row r="32" spans="1:7" ht="17.25" customHeight="1">
      <c r="A32" s="193" t="s">
        <v>2471</v>
      </c>
      <c r="B32" s="194" t="s">
        <v>778</v>
      </c>
      <c r="C32" s="194">
        <f>D32+E32</f>
        <v>3086015457</v>
      </c>
      <c r="D32" s="194">
        <f>9213629613-D43+350000000+'thu-chi 2010'!D72</f>
        <v>3086015457</v>
      </c>
      <c r="E32" s="194"/>
      <c r="F32" s="194">
        <f>C32/C31%</f>
        <v>4.6169558306165088</v>
      </c>
    </row>
    <row r="33" spans="1:7" ht="17.25" customHeight="1">
      <c r="A33" s="193" t="s">
        <v>2472</v>
      </c>
      <c r="B33" s="194" t="s">
        <v>21</v>
      </c>
      <c r="C33" s="194">
        <f>D33+E33</f>
        <v>1004593970</v>
      </c>
      <c r="D33" s="194">
        <f>274359770+382462500+47249700+44820000+255702000</f>
        <v>1004593970</v>
      </c>
      <c r="E33" s="194"/>
      <c r="F33" s="194">
        <f>C33/C31%</f>
        <v>1.5029626558327658</v>
      </c>
    </row>
    <row r="34" spans="1:7" ht="17.25" customHeight="1">
      <c r="A34" s="193" t="s">
        <v>2473</v>
      </c>
      <c r="B34" s="194" t="s">
        <v>22</v>
      </c>
      <c r="C34" s="194">
        <f>D34+E34</f>
        <v>61510441688</v>
      </c>
      <c r="D34" s="194">
        <f>125218500+60517223188+868000000</f>
        <v>61510441688</v>
      </c>
      <c r="E34" s="203"/>
      <c r="F34" s="194">
        <f>C34/C31%</f>
        <v>92.02513608641604</v>
      </c>
    </row>
    <row r="35" spans="1:7" ht="17.25" customHeight="1">
      <c r="A35" s="193" t="s">
        <v>2474</v>
      </c>
      <c r="B35" s="194" t="s">
        <v>193</v>
      </c>
      <c r="C35" s="194">
        <f>D35+E35</f>
        <v>147913150</v>
      </c>
      <c r="D35" s="194">
        <f>66903150+81010000</f>
        <v>147913150</v>
      </c>
      <c r="E35" s="194"/>
      <c r="F35" s="194">
        <f>C35/C31%</f>
        <v>0.22129133500232961</v>
      </c>
      <c r="G35" s="232">
        <f>D37-'thu-chi 2010'!D64</f>
        <v>-433066494</v>
      </c>
    </row>
    <row r="36" spans="1:7" ht="17.25" customHeight="1">
      <c r="A36" s="193" t="s">
        <v>2475</v>
      </c>
      <c r="B36" s="194" t="s">
        <v>23</v>
      </c>
      <c r="C36" s="194">
        <f>D36+E36</f>
        <v>1091949320</v>
      </c>
      <c r="D36" s="194">
        <f>56950000+888263200+7956000+138780120</f>
        <v>1091949320</v>
      </c>
      <c r="E36" s="194"/>
      <c r="F36" s="194">
        <f>100-F32-F33-F34-F35</f>
        <v>1.633654092132365</v>
      </c>
      <c r="G36" s="204"/>
    </row>
    <row r="37" spans="1:7" ht="17.25" customHeight="1">
      <c r="A37" s="188" t="s">
        <v>2460</v>
      </c>
      <c r="B37" s="189" t="s">
        <v>25</v>
      </c>
      <c r="C37" s="189">
        <f>C8-C24</f>
        <v>16861095646</v>
      </c>
      <c r="D37" s="189">
        <f>D8-D24</f>
        <v>16861095646</v>
      </c>
      <c r="E37" s="233"/>
      <c r="F37" s="189"/>
    </row>
    <row r="38" spans="1:7" ht="17.25" customHeight="1">
      <c r="A38" s="193" t="s">
        <v>2471</v>
      </c>
      <c r="B38" s="194" t="s">
        <v>2043</v>
      </c>
      <c r="C38" s="194"/>
      <c r="D38" s="194"/>
      <c r="E38" s="194">
        <f>D32</f>
        <v>3086015457</v>
      </c>
      <c r="F38" s="194"/>
    </row>
    <row r="39" spans="1:7" ht="17.25" customHeight="1">
      <c r="A39" s="193" t="s">
        <v>2472</v>
      </c>
      <c r="B39" s="194" t="s">
        <v>2044</v>
      </c>
      <c r="C39" s="194">
        <f>D39+E39</f>
        <v>4215273911.5</v>
      </c>
      <c r="D39" s="194">
        <f>(D37-D38)*25%</f>
        <v>4215273911.5</v>
      </c>
      <c r="E39" s="194"/>
      <c r="F39" s="194"/>
    </row>
    <row r="40" spans="1:7" ht="17.25" customHeight="1">
      <c r="A40" s="193" t="s">
        <v>2473</v>
      </c>
      <c r="B40" s="194" t="s">
        <v>2045</v>
      </c>
      <c r="C40" s="194">
        <f>D40+E40</f>
        <v>2162390434.0999985</v>
      </c>
      <c r="D40" s="194">
        <f>D37-D39-D41-D43</f>
        <v>2162390434.0999985</v>
      </c>
      <c r="E40" s="194"/>
      <c r="F40" s="194"/>
      <c r="G40" s="2"/>
    </row>
    <row r="41" spans="1:7" ht="17.25" customHeight="1">
      <c r="A41" s="193" t="s">
        <v>2474</v>
      </c>
      <c r="B41" s="194" t="s">
        <v>2046</v>
      </c>
      <c r="C41" s="194">
        <f>D41+E41</f>
        <v>3244964395.1999998</v>
      </c>
      <c r="D41" s="194">
        <f>'thu-chi 2010'!D67</f>
        <v>3244964395.1999998</v>
      </c>
      <c r="E41" s="194"/>
      <c r="F41" s="194"/>
    </row>
    <row r="42" spans="1:7" ht="17.25" customHeight="1">
      <c r="A42" s="193" t="s">
        <v>2475</v>
      </c>
      <c r="B42" s="194" t="s">
        <v>2047</v>
      </c>
      <c r="C42" s="194">
        <f>D42+E42</f>
        <v>0</v>
      </c>
      <c r="D42" s="194"/>
      <c r="E42" s="194"/>
      <c r="F42" s="194"/>
    </row>
    <row r="43" spans="1:7" ht="17.25" customHeight="1">
      <c r="A43" s="230" t="s">
        <v>2476</v>
      </c>
      <c r="B43" s="199" t="s">
        <v>2048</v>
      </c>
      <c r="C43" s="199">
        <f>C37-C38-C39-C40-C41-C42</f>
        <v>7238466905.2000017</v>
      </c>
      <c r="D43" s="199">
        <f>6477614156+'thu-chi 2010'!D72</f>
        <v>7238466905.2000008</v>
      </c>
      <c r="E43" s="199"/>
      <c r="F43" s="199"/>
    </row>
    <row r="45" spans="1:7">
      <c r="D45" s="907" t="s">
        <v>2061</v>
      </c>
      <c r="E45" s="907"/>
      <c r="F45" s="907"/>
    </row>
    <row r="46" spans="1:7" ht="15.75">
      <c r="A46" s="860" t="s">
        <v>2050</v>
      </c>
      <c r="B46" s="860"/>
      <c r="C46" s="860"/>
      <c r="D46" s="860" t="s">
        <v>2051</v>
      </c>
      <c r="E46" s="860"/>
      <c r="F46" s="860"/>
    </row>
    <row r="47" spans="1:7" ht="15.75">
      <c r="A47" s="860" t="s">
        <v>2052</v>
      </c>
      <c r="B47" s="860"/>
      <c r="C47" s="860"/>
      <c r="D47" s="860" t="s">
        <v>2053</v>
      </c>
      <c r="E47" s="860"/>
      <c r="F47" s="860"/>
    </row>
  </sheetData>
  <mergeCells count="9">
    <mergeCell ref="A47:C47"/>
    <mergeCell ref="D47:F47"/>
    <mergeCell ref="A1:F1"/>
    <mergeCell ref="A2:F2"/>
    <mergeCell ref="E3:F3"/>
    <mergeCell ref="C5:E5"/>
    <mergeCell ref="D45:F45"/>
    <mergeCell ref="A46:C46"/>
    <mergeCell ref="D46:F46"/>
  </mergeCells>
  <phoneticPr fontId="8" type="noConversion"/>
  <pageMargins left="0.75" right="0.44" top="0.41" bottom="0.47" header="0.28999999999999998" footer="0.3"/>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cong khai TC 2012 - </vt:lpstr>
      <vt:lpstr>tk431-31-12-2012</vt:lpstr>
      <vt:lpstr>BC-CT chin thuc 2011 (3)</vt:lpstr>
      <vt:lpstr>661-2012</vt:lpstr>
      <vt:lpstr>T.Quy</vt:lpstr>
      <vt:lpstr>Trich quy</vt:lpstr>
      <vt:lpstr>goc</vt:lpstr>
      <vt:lpstr>thu-chi 2010</vt:lpstr>
      <vt:lpstr>BC So (2)</vt:lpstr>
      <vt:lpstr>BC So</vt:lpstr>
      <vt:lpstr>thu-chi 2009</vt:lpstr>
      <vt:lpstr>thu-chi</vt:lpstr>
      <vt:lpstr>T-C</vt:lpstr>
      <vt:lpstr>TL</vt:lpstr>
      <vt:lpstr>VT</vt:lpstr>
      <vt:lpstr>TG</vt:lpstr>
      <vt:lpstr>VN</vt:lpstr>
      <vt:lpstr>luong tang them 2008</vt:lpstr>
      <vt:lpstr>Ton nguon</vt:lpstr>
      <vt:lpstr>Quy IV</vt:lpstr>
      <vt:lpstr>'BC-CT chin thuc 2011 (3)'!Print_Titles</vt:lpstr>
      <vt:lpstr>'cong khai TC 2012 - '!Print_Titles</vt:lpstr>
      <vt:lpstr>'thu-chi 2009'!Print_Titles</vt:lpstr>
      <vt:lpstr>'thu-chi 2010'!Print_Titles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2025-01-15T23:55:38Z</cp:lastPrinted>
  <dcterms:created xsi:type="dcterms:W3CDTF">2020-03-12T03:02:28Z</dcterms:created>
  <dcterms:modified xsi:type="dcterms:W3CDTF">2025-01-15T23:56:24Z</dcterms:modified>
</cp:coreProperties>
</file>